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<sst xmlns="http://schemas.openxmlformats.org/spreadsheetml/2006/main" count="171" uniqueCount="121">
  <si>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</si>
  <si>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</si>
  <si>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</si>
  <si>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</si>
  <si>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</si>
  <si>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</si>
  <si>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</si>
  <si>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</si>
  <si>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</si>
  <si>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</si>
  <si>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</si>
  <si>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</si>
  <si>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</si>
  <si>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</si>
  <si>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</si>
  <si>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</si>
  <si>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</si>
  <si>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</si>
  <si>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</si>
  <si>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</si>
  <si>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</si>
  <si>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</si>
  <si>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</si>
  <si>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</si>
  <si>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</si>
  <si>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</si>
  <si>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</si>
  <si>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</si>
  <si>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</si>
  <si>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</si>
  <si>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</si>
  <si>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</si>
  <si>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</si>
  <si>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</si>
  <si>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</si>
  <si>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</si>
  <si>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</si>
  <si>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</si>
  <si>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</si>
  <si>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</si>
  <si>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</si>
  <si>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</si>
  <si>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</si>
  <si>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</si>
  <si>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</si>
  <si>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</si>
  <si>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</si>
  <si>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</si>
  <si>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</si>
  <si>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</si>
  <si>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</si>
  <si>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</si>
  <si>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</si>
  <si>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</si>
  <si>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</si>
  <si>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</si>
  <si>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</si>
  <si>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</si>
  <si>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</si>
  <si>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</si>
  <si>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</si>
  <si>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</si>
  <si>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</si>
  <si>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</si>
  <si>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</si>
  <si>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</si>
  <si>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</si>
  <si>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</si>
  <si>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 xml:space="preserve">JY 38mm inhibitor tube, 14 linear inches </t>
  </si>
  <si>
    <t>End</t>
  </si>
  <si>
    <t>Propellant weight:</t>
  </si>
  <si>
    <t>using this</t>
  </si>
  <si>
    <t xml:space="preserve"> value</t>
  </si>
  <si>
    <t>James Yawn</t>
  </si>
  <si>
    <t>www.jamesyawn.com</t>
  </si>
  <si>
    <t>jyawn@sfcc.net</t>
  </si>
  <si>
    <t>Max thrust</t>
  </si>
  <si>
    <t>(KN/SU)</t>
  </si>
  <si>
    <t>*psi</t>
  </si>
  <si>
    <t>* as per Richard Nakka's tables</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</si>
  <si>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</si>
  <si>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</si>
  <si>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</si>
  <si>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</si>
  <si>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</si>
  <si>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</si>
  <si>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</si>
  <si>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</si>
  <si>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</si>
  <si>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</si>
  <si>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</si>
  <si>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</si>
  <si>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</si>
  <si>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</si>
  <si>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</si>
  <si>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</si>
  <si>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</si>
  <si>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</si>
  <si>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</si>
  <si>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</si>
  <si>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</si>
  <si>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</si>
  <si>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</si>
  <si>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Ignitor fires</t>
  </si>
  <si>
    <t>ISP, Delivered</t>
  </si>
  <si>
    <t>Right.  Steel nozzle.  Did not erode any measurable amount</t>
  </si>
  <si>
    <t>Tested on Stand B, 500lbf load cell</t>
  </si>
  <si>
    <t>seconds per linear inch at 1 atm</t>
  </si>
  <si>
    <t>Control for next test, which has same grain shape, same propellant, but with 5% India Blackhead aluminum dust added</t>
  </si>
  <si>
    <t>Fuse paper ignitor, grain wrapped with coffee-filter fuse paper</t>
  </si>
  <si>
    <t>KN/SU +5% fine aluminum</t>
  </si>
  <si>
    <t>uninhibited</t>
  </si>
  <si>
    <t xml:space="preserve">Propellant made with food grade KNO3, 0.5% RIO. 0.5% citric acid and 5% 2micron aluminum.  </t>
  </si>
  <si>
    <t>5-21-06D2</t>
  </si>
  <si>
    <t>38-240 static test with 5% aluminum dust</t>
  </si>
  <si>
    <t>Forgot to measure/weigh this grain.  Made in same mold as 5-21-06D1 so probably about the same size, but density may be different.</t>
  </si>
  <si>
    <t>(slow build-up to pressure)</t>
  </si>
  <si>
    <t>5/21/06D2</t>
  </si>
  <si>
    <t>INA 125 amp gain set to 10v and 47 ohms (switches 1 and 4 on)</t>
  </si>
  <si>
    <t>Data from Test Stand B, 500lbf load cell, Amp C, gain switches 1 and 4 on: 10v, 47 ohm</t>
  </si>
  <si>
    <t>Burn rate 7 seconds per inch at 1 atmosphere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</si>
</sst>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motor, single uninhibited grain, KN/SU/Al</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Data!$B$10:$B$168</c:f>
              <c:numCache>
                <c:ptCount val="159"/>
                <c:pt idx="0">
                  <c:v>0</c:v>
                </c:pt>
                <c:pt idx="1">
                  <c:v>0</c:v>
                </c:pt>
                <c:pt idx="2">
                  <c:v>0</c:v>
                </c:pt>
                <c:pt idx="3">
                  <c:v>0</c:v>
                </c:pt>
                <c:pt idx="4">
                  <c:v>0</c:v>
                </c:pt>
                <c:pt idx="5">
                  <c:v>0.48366158249</c:v>
                </c:pt>
                <c:pt idx="6">
                  <c:v>0.48366158249</c:v>
                </c:pt>
                <c:pt idx="7">
                  <c:v>0.48366158249</c:v>
                </c:pt>
                <c:pt idx="8">
                  <c:v>0.48366158249</c:v>
                </c:pt>
                <c:pt idx="9">
                  <c:v>0.48366158249</c:v>
                </c:pt>
                <c:pt idx="10">
                  <c:v>0.48366158249</c:v>
                </c:pt>
                <c:pt idx="11">
                  <c:v>0.48366158249</c:v>
                </c:pt>
                <c:pt idx="12">
                  <c:v>0.48366158249</c:v>
                </c:pt>
                <c:pt idx="13">
                  <c:v>0.48366158249</c:v>
                </c:pt>
                <c:pt idx="14">
                  <c:v>0.48366158249</c:v>
                </c:pt>
                <c:pt idx="15">
                  <c:v>0.96734792877</c:v>
                </c:pt>
                <c:pt idx="16">
                  <c:v>0.96734792877</c:v>
                </c:pt>
                <c:pt idx="17">
                  <c:v>1.45100951126</c:v>
                </c:pt>
                <c:pt idx="18">
                  <c:v>1.93467109375</c:v>
                </c:pt>
                <c:pt idx="19">
                  <c:v>2.4183326762400004</c:v>
                </c:pt>
                <c:pt idx="20">
                  <c:v>2.4183326762400004</c:v>
                </c:pt>
                <c:pt idx="21">
                  <c:v>0.96734792877</c:v>
                </c:pt>
                <c:pt idx="22">
                  <c:v>3.3857053688</c:v>
                </c:pt>
                <c:pt idx="23">
                  <c:v>3.8693421875</c:v>
                </c:pt>
                <c:pt idx="24">
                  <c:v>3.8693421875</c:v>
                </c:pt>
                <c:pt idx="25">
                  <c:v>4.3529790062</c:v>
                </c:pt>
                <c:pt idx="26">
                  <c:v>4.8366158249</c:v>
                </c:pt>
                <c:pt idx="27">
                  <c:v>4.8366158249</c:v>
                </c:pt>
                <c:pt idx="28">
                  <c:v>4.8366158249</c:v>
                </c:pt>
                <c:pt idx="29">
                  <c:v>4.8366158249</c:v>
                </c:pt>
                <c:pt idx="30">
                  <c:v>5.3202526436</c:v>
                </c:pt>
                <c:pt idx="31">
                  <c:v>5.8041371002</c:v>
                </c:pt>
                <c:pt idx="32">
                  <c:v>5.8041371002</c:v>
                </c:pt>
                <c:pt idx="33">
                  <c:v>5.8041371002</c:v>
                </c:pt>
                <c:pt idx="34">
                  <c:v>6.287773918900001</c:v>
                </c:pt>
                <c:pt idx="35">
                  <c:v>6.287773918900001</c:v>
                </c:pt>
                <c:pt idx="36">
                  <c:v>6.7714107376</c:v>
                </c:pt>
                <c:pt idx="37">
                  <c:v>6.7714107376</c:v>
                </c:pt>
                <c:pt idx="38">
                  <c:v>6.7714107376</c:v>
                </c:pt>
                <c:pt idx="39">
                  <c:v>6.7714107376</c:v>
                </c:pt>
                <c:pt idx="40">
                  <c:v>7.2550475563</c:v>
                </c:pt>
                <c:pt idx="41">
                  <c:v>7.2550475563</c:v>
                </c:pt>
                <c:pt idx="42">
                  <c:v>7.2550475563</c:v>
                </c:pt>
                <c:pt idx="43">
                  <c:v>7.738684375</c:v>
                </c:pt>
                <c:pt idx="44">
                  <c:v>7.738684375</c:v>
                </c:pt>
                <c:pt idx="45">
                  <c:v>8.2223211937</c:v>
                </c:pt>
                <c:pt idx="46">
                  <c:v>8.7059580124</c:v>
                </c:pt>
                <c:pt idx="47">
                  <c:v>9.189594831099999</c:v>
                </c:pt>
                <c:pt idx="48">
                  <c:v>10.1571161064</c:v>
                </c:pt>
                <c:pt idx="49">
                  <c:v>10.640752925100001</c:v>
                </c:pt>
                <c:pt idx="50">
                  <c:v>11.1243897438</c:v>
                </c:pt>
                <c:pt idx="51">
                  <c:v>12.0916633812</c:v>
                </c:pt>
                <c:pt idx="52">
                  <c:v>13.0589370186</c:v>
                </c:pt>
                <c:pt idx="53">
                  <c:v>14.0264582939</c:v>
                </c:pt>
                <c:pt idx="54">
                  <c:v>15.47736875</c:v>
                </c:pt>
                <c:pt idx="55">
                  <c:v>17.4121636627</c:v>
                </c:pt>
                <c:pt idx="56">
                  <c:v>19.3467109375</c:v>
                </c:pt>
                <c:pt idx="57">
                  <c:v>21.7651426689</c:v>
                </c:pt>
                <c:pt idx="58">
                  <c:v>25.150105124000003</c:v>
                </c:pt>
                <c:pt idx="59">
                  <c:v>29.503579406</c:v>
                </c:pt>
                <c:pt idx="60">
                  <c:v>35.308211782</c:v>
                </c:pt>
                <c:pt idx="61">
                  <c:v>42.564002252</c:v>
                </c:pt>
                <c:pt idx="62">
                  <c:v>50.785580532000004</c:v>
                </c:pt>
                <c:pt idx="63">
                  <c:v>59.490052717</c:v>
                </c:pt>
                <c:pt idx="64">
                  <c:v>66.745843187</c:v>
                </c:pt>
                <c:pt idx="65">
                  <c:v>72.06758165800001</c:v>
                </c:pt>
                <c:pt idx="66">
                  <c:v>75.45279175099999</c:v>
                </c:pt>
                <c:pt idx="67">
                  <c:v>78.838001844</c:v>
                </c:pt>
                <c:pt idx="68">
                  <c:v>81.257424127</c:v>
                </c:pt>
                <c:pt idx="69">
                  <c:v>82.223211937</c:v>
                </c:pt>
                <c:pt idx="70">
                  <c:v>82.706105842</c:v>
                </c:pt>
                <c:pt idx="71">
                  <c:v>87.05958012400001</c:v>
                </c:pt>
                <c:pt idx="72">
                  <c:v>87.544950408</c:v>
                </c:pt>
                <c:pt idx="73">
                  <c:v>88.027844313</c:v>
                </c:pt>
                <c:pt idx="74">
                  <c:v>88.996108502</c:v>
                </c:pt>
                <c:pt idx="75">
                  <c:v>87.05958012400001</c:v>
                </c:pt>
                <c:pt idx="76">
                  <c:v>86.57668621900001</c:v>
                </c:pt>
                <c:pt idx="77">
                  <c:v>87.05958012400001</c:v>
                </c:pt>
                <c:pt idx="78">
                  <c:v>88.027844313</c:v>
                </c:pt>
                <c:pt idx="79">
                  <c:v>85.60842203</c:v>
                </c:pt>
                <c:pt idx="80">
                  <c:v>83.674370031</c:v>
                </c:pt>
                <c:pt idx="81">
                  <c:v>83.191476126</c:v>
                </c:pt>
                <c:pt idx="82">
                  <c:v>82.223211937</c:v>
                </c:pt>
                <c:pt idx="83">
                  <c:v>79.806266033</c:v>
                </c:pt>
                <c:pt idx="84">
                  <c:v>78.35510793899999</c:v>
                </c:pt>
                <c:pt idx="85">
                  <c:v>76.903949845</c:v>
                </c:pt>
                <c:pt idx="86">
                  <c:v>75.45279175099999</c:v>
                </c:pt>
                <c:pt idx="87">
                  <c:v>73.518739752</c:v>
                </c:pt>
                <c:pt idx="88">
                  <c:v>73.03336946799999</c:v>
                </c:pt>
                <c:pt idx="89">
                  <c:v>72.550475563</c:v>
                </c:pt>
                <c:pt idx="90">
                  <c:v>71.099317469</c:v>
                </c:pt>
                <c:pt idx="91">
                  <c:v>71.582211374</c:v>
                </c:pt>
                <c:pt idx="92">
                  <c:v>72.06758165800001</c:v>
                </c:pt>
                <c:pt idx="93">
                  <c:v>72.06758165800001</c:v>
                </c:pt>
                <c:pt idx="94">
                  <c:v>70.616423564</c:v>
                </c:pt>
                <c:pt idx="95">
                  <c:v>69.648159375</c:v>
                </c:pt>
                <c:pt idx="96">
                  <c:v>68.679895186</c:v>
                </c:pt>
                <c:pt idx="97">
                  <c:v>68.679895186</c:v>
                </c:pt>
                <c:pt idx="98">
                  <c:v>68.679895186</c:v>
                </c:pt>
                <c:pt idx="99">
                  <c:v>67.714107376</c:v>
                </c:pt>
                <c:pt idx="100">
                  <c:v>66.745843187</c:v>
                </c:pt>
                <c:pt idx="101">
                  <c:v>66.26294928200001</c:v>
                </c:pt>
                <c:pt idx="102">
                  <c:v>66.26294928200001</c:v>
                </c:pt>
                <c:pt idx="103">
                  <c:v>66.26294928200001</c:v>
                </c:pt>
                <c:pt idx="104">
                  <c:v>66.26294928200001</c:v>
                </c:pt>
                <c:pt idx="105">
                  <c:v>66.26294928200001</c:v>
                </c:pt>
                <c:pt idx="106">
                  <c:v>65.780055377</c:v>
                </c:pt>
                <c:pt idx="107">
                  <c:v>64.811791188</c:v>
                </c:pt>
                <c:pt idx="108">
                  <c:v>63.843526999000005</c:v>
                </c:pt>
                <c:pt idx="109">
                  <c:v>63.36063309400001</c:v>
                </c:pt>
                <c:pt idx="110">
                  <c:v>62.392368905</c:v>
                </c:pt>
                <c:pt idx="111">
                  <c:v>62.877739188999996</c:v>
                </c:pt>
                <c:pt idx="112">
                  <c:v>63.36063309400001</c:v>
                </c:pt>
                <c:pt idx="113">
                  <c:v>63.36063309400001</c:v>
                </c:pt>
                <c:pt idx="114">
                  <c:v>63.843526999000005</c:v>
                </c:pt>
                <c:pt idx="115">
                  <c:v>64.328897283</c:v>
                </c:pt>
                <c:pt idx="116">
                  <c:v>63.36063309400001</c:v>
                </c:pt>
                <c:pt idx="117">
                  <c:v>61.426581095</c:v>
                </c:pt>
                <c:pt idx="118">
                  <c:v>61.426581095</c:v>
                </c:pt>
                <c:pt idx="119">
                  <c:v>59.975423000999996</c:v>
                </c:pt>
                <c:pt idx="120">
                  <c:v>59.490052717</c:v>
                </c:pt>
                <c:pt idx="121">
                  <c:v>58.041371002</c:v>
                </c:pt>
                <c:pt idx="122">
                  <c:v>56.590212908000005</c:v>
                </c:pt>
                <c:pt idx="123">
                  <c:v>55.139054814</c:v>
                </c:pt>
                <c:pt idx="124">
                  <c:v>53.687896720000005</c:v>
                </c:pt>
                <c:pt idx="125">
                  <c:v>52.236738626</c:v>
                </c:pt>
                <c:pt idx="126">
                  <c:v>50.302686627</c:v>
                </c:pt>
                <c:pt idx="127">
                  <c:v>48.366158249</c:v>
                </c:pt>
                <c:pt idx="128">
                  <c:v>46.915000155</c:v>
                </c:pt>
                <c:pt idx="129">
                  <c:v>44.498054251</c:v>
                </c:pt>
                <c:pt idx="130">
                  <c:v>42.078631968</c:v>
                </c:pt>
                <c:pt idx="131">
                  <c:v>38.21052797</c:v>
                </c:pt>
                <c:pt idx="132">
                  <c:v>34.825317877</c:v>
                </c:pt>
                <c:pt idx="133">
                  <c:v>31.437631405</c:v>
                </c:pt>
                <c:pt idx="134">
                  <c:v>27.569527407</c:v>
                </c:pt>
                <c:pt idx="135">
                  <c:v>24.1833267624</c:v>
                </c:pt>
                <c:pt idx="136">
                  <c:v>20.3139845749</c:v>
                </c:pt>
                <c:pt idx="137">
                  <c:v>14.9937319313</c:v>
                </c:pt>
                <c:pt idx="138">
                  <c:v>11.1243897438</c:v>
                </c:pt>
                <c:pt idx="139">
                  <c:v>7.2550475563</c:v>
                </c:pt>
                <c:pt idx="140">
                  <c:v>5.8041371002</c:v>
                </c:pt>
                <c:pt idx="141">
                  <c:v>4.8366158249</c:v>
                </c:pt>
                <c:pt idx="142">
                  <c:v>3.8693421875</c:v>
                </c:pt>
                <c:pt idx="143">
                  <c:v>1.93467109375</c:v>
                </c:pt>
                <c:pt idx="144">
                  <c:v>1.45100951126</c:v>
                </c:pt>
                <c:pt idx="145">
                  <c:v>0.96734792877</c:v>
                </c:pt>
                <c:pt idx="146">
                  <c:v>0.48366158249</c:v>
                </c:pt>
                <c:pt idx="147">
                  <c:v>0.48366158249</c:v>
                </c:pt>
                <c:pt idx="148">
                  <c:v>0.48366158249</c:v>
                </c:pt>
                <c:pt idx="149">
                  <c:v>0</c:v>
                </c:pt>
                <c:pt idx="150">
                  <c:v>0</c:v>
                </c:pt>
                <c:pt idx="151">
                  <c:v>0</c:v>
                </c:pt>
                <c:pt idx="152">
                  <c:v>0</c:v>
                </c:pt>
                <c:pt idx="153">
                  <c:v>0</c:v>
                </c:pt>
                <c:pt idx="154">
                  <c:v>0</c:v>
                </c:pt>
                <c:pt idx="155">
                  <c:v>0</c:v>
                </c:pt>
                <c:pt idx="156">
                  <c:v>0</c:v>
                </c:pt>
                <c:pt idx="157">
                  <c:v>0</c:v>
                </c:pt>
                <c:pt idx="158">
                  <c:v>0</c:v>
                </c:pt>
              </c:numCache>
            </c:numRef>
          </c:val>
          <c:smooth val="0"/>
        </c:ser>
        <c:axId val="19582650"/>
        <c:axId val="42026123"/>
      </c:lineChart>
      <c:catAx>
        <c:axId val="19582650"/>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42026123"/>
        <c:crosses val="autoZero"/>
        <c:auto val="1"/>
        <c:lblOffset val="100"/>
        <c:noMultiLvlLbl val="0"/>
      </c:catAx>
      <c:valAx>
        <c:axId val="42026123"/>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19582650"/>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Analysis!$K$43:$K$47</c:f>
              <c:numCache/>
            </c:numRef>
          </c:val>
          <c:smooth val="0"/>
        </c:ser>
        <c:axId val="42690788"/>
        <c:axId val="48672773"/>
      </c:lineChart>
      <c:catAx>
        <c:axId val="42690788"/>
        <c:scaling>
          <c:orientation val="minMax"/>
        </c:scaling>
        <c:axPos val="b"/>
        <c:delete val="0"/>
        <c:numFmt formatCode="General" sourceLinked="1"/>
        <c:majorTickMark val="out"/>
        <c:minorTickMark val="none"/>
        <c:tickLblPos val="nextTo"/>
        <c:crossAx val="48672773"/>
        <c:crosses val="autoZero"/>
        <c:auto val="1"/>
        <c:lblOffset val="100"/>
        <c:noMultiLvlLbl val="0"/>
      </c:catAx>
      <c:valAx>
        <c:axId val="48672773"/>
        <c:scaling>
          <c:orientation val="minMax"/>
          <c:max val="30"/>
          <c:min val="0"/>
        </c:scaling>
        <c:axPos val="l"/>
        <c:majorGridlines/>
        <c:delete val="0"/>
        <c:numFmt formatCode="General" sourceLinked="1"/>
        <c:majorTickMark val="out"/>
        <c:minorTickMark val="none"/>
        <c:tickLblPos val="nextTo"/>
        <c:crossAx val="42690788"/>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Data!$B$10:$B$168</c:f>
              <c:numCache/>
            </c:numRef>
          </c:val>
          <c:smooth val="0"/>
        </c:ser>
        <c:marker val="1"/>
        <c:axId val="35401774"/>
        <c:axId val="50180511"/>
      </c:lineChart>
      <c:catAx>
        <c:axId val="35401774"/>
        <c:scaling>
          <c:orientation val="minMax"/>
        </c:scaling>
        <c:axPos val="b"/>
        <c:delete val="0"/>
        <c:numFmt formatCode="General" sourceLinked="1"/>
        <c:majorTickMark val="out"/>
        <c:minorTickMark val="none"/>
        <c:tickLblPos val="nextTo"/>
        <c:crossAx val="50180511"/>
        <c:crosses val="autoZero"/>
        <c:auto val="1"/>
        <c:lblOffset val="100"/>
        <c:noMultiLvlLbl val="0"/>
      </c:catAx>
      <c:valAx>
        <c:axId val="50180511"/>
        <c:scaling>
          <c:orientation val="minMax"/>
        </c:scaling>
        <c:axPos val="l"/>
        <c:majorGridlines/>
        <c:delete val="0"/>
        <c:numFmt formatCode="General" sourceLinked="1"/>
        <c:majorTickMark val="out"/>
        <c:minorTickMark val="none"/>
        <c:tickLblPos val="nextTo"/>
        <c:crossAx val="35401774"/>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0.05075</cdr:y>
    </cdr:from>
    <cdr:to>
      <cdr:x>0.568</cdr:x>
      <cdr:y>0.14325</cdr:y>
    </cdr:to>
    <cdr:sp>
      <cdr:nvSpPr>
        <cdr:cNvPr id="1" name="TextBox 1"/>
        <cdr:cNvSpPr txBox="1">
          <a:spLocks noChangeArrowheads="1"/>
        </cdr:cNvSpPr>
      </cdr:nvSpPr>
      <cdr:spPr>
        <a:xfrm>
          <a:off x="1905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2" name="Chart 21"/>
        <xdr:cNvGraphicFramePr/>
      </xdr:nvGraphicFramePr>
      <xdr:xfrm>
        <a:off x="9086850" y="6524625"/>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38-240 motor, single unhibited core-burning grain, same propellant as 5/21/06D1 except 5% India blackhead 2 micron aluminum dust mixed in.
Test strand burns far faster, w/o Al this propellant burned 15 seconds per inch at 1 atm, with Al it burned 7 seconds per inch and took off like a helicpoter.  
Low isp may be due to slow build-up to pressure.  Or it might be because I forgot to weigh this grain, and so it could have been lighter than D1
Looking at videos, exhaust flame is definately brighter than D1.  But this means at least some of the Al is burning outside the motor.
Some residue from fired casing dropped into sodium hydroxide solution, where it reacts, producing bubbles.  I assume them to be H2 bubbles produced by unburned aluminum in the residue.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3" ht="12.75">
      <c r="A1" t="s">
        <v>113</v>
      </c>
      <c r="C1" t="s">
        <v>114</v>
      </c>
    </row>
    <row r="2" ht="12.75">
      <c r="C2" t="s">
        <v>108</v>
      </c>
    </row>
    <row r="3" ht="12.75">
      <c r="C3" t="s">
        <v>112</v>
      </c>
    </row>
    <row r="4" ht="12.75">
      <c r="C4" t="s">
        <v>120</v>
      </c>
    </row>
    <row r="5" ht="12.75">
      <c r="C5" t="s">
        <v>109</v>
      </c>
    </row>
    <row r="6" ht="12.75">
      <c r="C6" t="s">
        <v>115</v>
      </c>
    </row>
    <row r="8" spans="3:7" ht="12.75">
      <c r="C8" t="s">
        <v>6</v>
      </c>
      <c r="F8" t="s">
        <v>6</v>
      </c>
      <c r="G8" t="s">
        <v>6</v>
      </c>
    </row>
    <row r="9" spans="9:13" ht="12.75">
      <c r="I9" t="s">
        <v>47</v>
      </c>
      <c r="J9">
        <v>1</v>
      </c>
      <c r="K9">
        <v>2</v>
      </c>
      <c r="L9">
        <v>3</v>
      </c>
      <c r="M9">
        <v>4</v>
      </c>
    </row>
    <row r="10" spans="9:10" ht="12.75">
      <c r="I10" t="s">
        <v>13</v>
      </c>
      <c r="J10" s="5" t="s">
        <v>111</v>
      </c>
    </row>
    <row r="11" spans="9:10" ht="12.75">
      <c r="I11" t="s">
        <v>14</v>
      </c>
      <c r="J11" t="s">
        <v>110</v>
      </c>
    </row>
    <row r="12" spans="9:11" ht="12.75">
      <c r="I12" t="s">
        <v>15</v>
      </c>
      <c r="J12">
        <v>7</v>
      </c>
      <c r="K12" t="s">
        <v>107</v>
      </c>
    </row>
    <row r="13" spans="11:19" ht="12.75">
      <c r="K13" t="s">
        <v>6</v>
      </c>
      <c r="N13" t="s">
        <v>42</v>
      </c>
      <c r="P13" t="s">
        <v>56</v>
      </c>
      <c r="R13">
        <v>0</v>
      </c>
      <c r="S13" t="s">
        <v>43</v>
      </c>
    </row>
    <row r="14" spans="9:16" ht="12.75">
      <c r="I14" t="s">
        <v>18</v>
      </c>
      <c r="J14">
        <v>3.65</v>
      </c>
      <c r="K14" t="s">
        <v>6</v>
      </c>
      <c r="L14" t="s">
        <v>6</v>
      </c>
      <c r="N14" s="1">
        <f>SUM(J14:M14)</f>
        <v>3.65</v>
      </c>
      <c r="O14" t="s">
        <v>11</v>
      </c>
      <c r="P14" t="s">
        <v>6</v>
      </c>
    </row>
    <row r="15" spans="9:16" ht="12.75">
      <c r="I15" t="s">
        <v>16</v>
      </c>
      <c r="J15">
        <v>1.177</v>
      </c>
      <c r="K15" t="s">
        <v>6</v>
      </c>
      <c r="L15" t="s">
        <v>6</v>
      </c>
      <c r="N15" s="1">
        <f>AVERAGE(J15:M15)</f>
        <v>1.177</v>
      </c>
      <c r="O15" t="s">
        <v>11</v>
      </c>
      <c r="P15" t="s">
        <v>6</v>
      </c>
    </row>
    <row r="16" spans="9:15" ht="12.75">
      <c r="I16" t="s">
        <v>17</v>
      </c>
      <c r="J16">
        <v>0.381</v>
      </c>
      <c r="N16" s="1">
        <f>AVERAGE(J16:M16)</f>
        <v>0.381</v>
      </c>
      <c r="O16" t="s">
        <v>51</v>
      </c>
    </row>
    <row r="17" spans="9:16" ht="12.75">
      <c r="I17" t="s">
        <v>50</v>
      </c>
      <c r="J17">
        <v>98.7</v>
      </c>
      <c r="N17" s="1">
        <f>SUM(J17:M17)</f>
        <v>98.7</v>
      </c>
      <c r="O17" t="s">
        <v>23</v>
      </c>
      <c r="P17" t="s">
        <v>6</v>
      </c>
    </row>
    <row r="18" spans="9:15" ht="12.75">
      <c r="I18" t="s">
        <v>37</v>
      </c>
      <c r="J18">
        <f>(J15-J16)/2</f>
        <v>0.398</v>
      </c>
      <c r="K18" t="s">
        <v>6</v>
      </c>
      <c r="L18" t="s">
        <v>6</v>
      </c>
      <c r="M18">
        <f>(M15-M16)/2</f>
        <v>0</v>
      </c>
      <c r="N18" s="1">
        <f>AVERAGE(J18:J18)</f>
        <v>0.398</v>
      </c>
      <c r="O18" t="s">
        <v>11</v>
      </c>
    </row>
    <row r="19" spans="9:15" ht="12.75">
      <c r="I19" t="s">
        <v>41</v>
      </c>
      <c r="J19">
        <f>J17-(J14*R13)</f>
        <v>98.7</v>
      </c>
      <c r="K19" t="s">
        <v>6</v>
      </c>
      <c r="L19" t="s">
        <v>6</v>
      </c>
      <c r="M19">
        <f>M17-(R13*M14)</f>
        <v>0</v>
      </c>
      <c r="N19" s="1">
        <f>SUM(J19:M19)</f>
        <v>98.7</v>
      </c>
      <c r="O19" t="s">
        <v>23</v>
      </c>
    </row>
    <row r="21" ht="12.75">
      <c r="I21" t="s">
        <v>9</v>
      </c>
    </row>
    <row r="22" spans="9:11" ht="12.75">
      <c r="I22" t="s">
        <v>19</v>
      </c>
      <c r="J22" s="1">
        <v>0.304</v>
      </c>
      <c r="K22" t="s">
        <v>11</v>
      </c>
    </row>
    <row r="23" spans="9:11" ht="12.75">
      <c r="I23" t="s">
        <v>20</v>
      </c>
      <c r="J23">
        <v>0.304</v>
      </c>
      <c r="K23" t="s">
        <v>11</v>
      </c>
    </row>
    <row r="24" spans="9:14" ht="12.75">
      <c r="I24" t="s">
        <v>39</v>
      </c>
      <c r="J24" s="1">
        <f>J23-J22</f>
        <v>0</v>
      </c>
      <c r="K24" t="s">
        <v>11</v>
      </c>
      <c r="L24">
        <f>(J24/J22)*100</f>
        <v>0</v>
      </c>
      <c r="M24" t="s">
        <v>81</v>
      </c>
      <c r="N24" t="s">
        <v>105</v>
      </c>
    </row>
    <row r="26" spans="10:11" ht="12.75">
      <c r="J26" t="s">
        <v>21</v>
      </c>
      <c r="K26" t="s">
        <v>77</v>
      </c>
    </row>
    <row r="27" spans="9:14" ht="12.75">
      <c r="I27" t="s">
        <v>8</v>
      </c>
      <c r="J27">
        <v>270</v>
      </c>
      <c r="K27">
        <v>1000</v>
      </c>
      <c r="M27" t="s">
        <v>78</v>
      </c>
      <c r="N27" t="s">
        <v>44</v>
      </c>
    </row>
    <row r="28" spans="9:15" ht="12.75">
      <c r="I28" t="s">
        <v>22</v>
      </c>
      <c r="J28">
        <v>270</v>
      </c>
      <c r="K28">
        <v>1000</v>
      </c>
      <c r="M28" t="s">
        <v>78</v>
      </c>
      <c r="N28" t="s">
        <v>33</v>
      </c>
      <c r="O28">
        <f>((J22/2)^2)*PI()</f>
        <v>0.07258335666853857</v>
      </c>
    </row>
    <row r="29" spans="9:15" ht="12.75">
      <c r="I29" t="s">
        <v>10</v>
      </c>
      <c r="J29">
        <v>219</v>
      </c>
      <c r="K29">
        <v>750</v>
      </c>
      <c r="M29" t="s">
        <v>78</v>
      </c>
      <c r="N29" t="s">
        <v>35</v>
      </c>
      <c r="O29">
        <f>C32/O28</f>
        <v>1226.1227998646082</v>
      </c>
    </row>
    <row r="30" spans="9:14" ht="12.75">
      <c r="I30" t="s">
        <v>36</v>
      </c>
      <c r="J30">
        <f>(N18/C34)/2</f>
        <v>0.5191304347826087</v>
      </c>
      <c r="K30" t="s">
        <v>38</v>
      </c>
      <c r="N30" t="s">
        <v>45</v>
      </c>
    </row>
    <row r="31" ht="12.75">
      <c r="L31" t="s">
        <v>79</v>
      </c>
    </row>
    <row r="32" spans="1:4" ht="12.75">
      <c r="A32" t="s">
        <v>12</v>
      </c>
      <c r="C32" s="2">
        <f>MAX(Data!B10:B500)</f>
        <v>88.996108502</v>
      </c>
      <c r="D32" t="s">
        <v>30</v>
      </c>
    </row>
    <row r="33" spans="1:7" ht="12.75">
      <c r="A33" t="s">
        <v>2</v>
      </c>
      <c r="C33" s="2">
        <f>AVERAGE(Data!B57:B149)</f>
        <v>56.573733005170986</v>
      </c>
      <c r="D33" t="s">
        <v>27</v>
      </c>
      <c r="F33" t="s">
        <v>6</v>
      </c>
      <c r="G33" t="s">
        <v>6</v>
      </c>
    </row>
    <row r="34" spans="1:4" ht="12.75">
      <c r="A34" t="s">
        <v>0</v>
      </c>
      <c r="C34" s="2">
        <f>(149-57)/240</f>
        <v>0.38333333333333336</v>
      </c>
      <c r="D34" t="s">
        <v>31</v>
      </c>
    </row>
    <row r="35" spans="1:6" ht="12.75">
      <c r="A35" t="s">
        <v>3</v>
      </c>
      <c r="C35" s="2">
        <f>((SUM(Data!B57:B149))/240)</f>
        <v>21.922321539503756</v>
      </c>
      <c r="D35" t="s">
        <v>4</v>
      </c>
      <c r="F35" t="s">
        <v>6</v>
      </c>
    </row>
    <row r="36" spans="1:9" ht="12.75">
      <c r="A36" t="s">
        <v>3</v>
      </c>
      <c r="C36" s="2">
        <f>C35*4.448</f>
        <v>97.51048620771272</v>
      </c>
      <c r="D36" t="s">
        <v>5</v>
      </c>
      <c r="H36" t="s">
        <v>106</v>
      </c>
      <c r="I36" s="3"/>
    </row>
    <row r="37" spans="1:8" ht="12.75">
      <c r="A37" t="s">
        <v>70</v>
      </c>
      <c r="C37" s="1">
        <f>(N19)/1000</f>
        <v>0.0987</v>
      </c>
      <c r="D37" t="s">
        <v>49</v>
      </c>
      <c r="H37" t="s">
        <v>118</v>
      </c>
    </row>
    <row r="38" spans="1:4" ht="12.75">
      <c r="A38" t="s">
        <v>70</v>
      </c>
      <c r="C38" s="3">
        <f>C37/453.54*1000</f>
        <v>0.21762137848921814</v>
      </c>
      <c r="D38" t="s">
        <v>7</v>
      </c>
    </row>
    <row r="39" spans="1:4" ht="12.75">
      <c r="A39" t="s">
        <v>104</v>
      </c>
      <c r="C39" s="2">
        <f>(C36/C37)/9.8</f>
        <v>100.81103964571336</v>
      </c>
      <c r="D39" t="s">
        <v>1</v>
      </c>
    </row>
    <row r="40" spans="8:11" ht="12.75">
      <c r="H40" t="s">
        <v>46</v>
      </c>
      <c r="I40" t="s">
        <v>24</v>
      </c>
      <c r="J40" t="s">
        <v>25</v>
      </c>
      <c r="K40" t="s">
        <v>26</v>
      </c>
    </row>
    <row r="41" spans="1:9" ht="12.75">
      <c r="A41" s="4"/>
      <c r="I41" s="3"/>
    </row>
    <row r="42" spans="8:11" ht="12.75">
      <c r="H42">
        <v>0</v>
      </c>
      <c r="I42" s="3">
        <f>-4.57+N38</f>
        <v>-4.57</v>
      </c>
      <c r="J42">
        <v>0</v>
      </c>
      <c r="K42">
        <v>0</v>
      </c>
    </row>
    <row r="43" spans="8:11" ht="12.75">
      <c r="H43">
        <v>15</v>
      </c>
      <c r="I43" s="3">
        <v>0.605</v>
      </c>
      <c r="J43">
        <f>(I43)/H43</f>
        <v>0.04033333333333333</v>
      </c>
      <c r="K43">
        <f>1/J43</f>
        <v>24.793388429752067</v>
      </c>
    </row>
    <row r="44" spans="1:11" ht="12.75">
      <c r="A44" t="s">
        <v>29</v>
      </c>
      <c r="H44">
        <v>30</v>
      </c>
      <c r="I44" s="3">
        <v>1.23</v>
      </c>
      <c r="J44">
        <f>(I44)/H44</f>
        <v>0.041</v>
      </c>
      <c r="K44">
        <f>1/J44</f>
        <v>24.390243902439025</v>
      </c>
    </row>
    <row r="45" spans="1:11" ht="12.75">
      <c r="A45" t="s">
        <v>32</v>
      </c>
      <c r="H45">
        <v>45</v>
      </c>
      <c r="I45" s="3">
        <v>1.797</v>
      </c>
      <c r="J45">
        <f>(I45)/H45</f>
        <v>0.039933333333333335</v>
      </c>
      <c r="K45">
        <f>1/J45</f>
        <v>25.041736227045075</v>
      </c>
    </row>
    <row r="46" spans="8:11" ht="12.75">
      <c r="H46">
        <v>60</v>
      </c>
      <c r="I46" s="3">
        <v>2.402</v>
      </c>
      <c r="J46">
        <f>(I46)/H46</f>
        <v>0.04003333333333334</v>
      </c>
      <c r="K46">
        <f>1/J46</f>
        <v>24.97918401332223</v>
      </c>
    </row>
    <row r="47" spans="1:11" ht="12.75">
      <c r="A47" t="s">
        <v>6</v>
      </c>
      <c r="G47" t="s">
        <v>6</v>
      </c>
      <c r="H47">
        <v>75</v>
      </c>
      <c r="I47" s="3">
        <v>3.047</v>
      </c>
      <c r="J47">
        <f>(I47)/H47</f>
        <v>0.04062666666666667</v>
      </c>
      <c r="K47">
        <f>1/J47</f>
        <v>24.614374794880206</v>
      </c>
    </row>
    <row r="48" ht="12.75">
      <c r="I48" s="3"/>
    </row>
    <row r="49" ht="12.75">
      <c r="I49" s="3"/>
    </row>
    <row r="50" spans="1:9" ht="12.75">
      <c r="A50" t="s">
        <v>80</v>
      </c>
      <c r="I50" s="3"/>
    </row>
    <row r="51" spans="1:9" ht="12.75">
      <c r="A51" t="s">
        <v>103</v>
      </c>
      <c r="B51">
        <v>21.74</v>
      </c>
      <c r="C51" t="s">
        <v>54</v>
      </c>
      <c r="D51">
        <f>B52-B51</f>
        <v>0.7750000000000021</v>
      </c>
      <c r="E51" t="s">
        <v>55</v>
      </c>
      <c r="I51" s="3"/>
    </row>
    <row r="52" spans="1:11" ht="12.75">
      <c r="A52" t="s">
        <v>52</v>
      </c>
      <c r="B52">
        <v>22.515</v>
      </c>
      <c r="I52" s="7" t="s">
        <v>67</v>
      </c>
      <c r="J52">
        <f>AVERAGE(J44:J50)</f>
        <v>0.040398333333333335</v>
      </c>
      <c r="K52">
        <f>AVERAGE(K43:K47)</f>
        <v>24.763785473487722</v>
      </c>
    </row>
    <row r="53" spans="1:11" ht="12.75">
      <c r="A53" t="s">
        <v>76</v>
      </c>
      <c r="B53">
        <v>22.716</v>
      </c>
      <c r="K53" t="s">
        <v>71</v>
      </c>
    </row>
    <row r="54" spans="1:11" ht="12.75">
      <c r="A54" t="s">
        <v>53</v>
      </c>
      <c r="B54">
        <v>23.016</v>
      </c>
      <c r="C54" t="s">
        <v>0</v>
      </c>
      <c r="D54">
        <f>B54-B52</f>
        <v>0.5009999999999977</v>
      </c>
      <c r="E54" t="s">
        <v>55</v>
      </c>
      <c r="F54" t="s">
        <v>116</v>
      </c>
      <c r="K54" t="s">
        <v>72</v>
      </c>
    </row>
    <row r="55" spans="1:5" ht="12.75">
      <c r="A55" t="s">
        <v>6</v>
      </c>
      <c r="B55" t="s">
        <v>6</v>
      </c>
      <c r="C55" t="s">
        <v>6</v>
      </c>
      <c r="D55" t="s">
        <v>6</v>
      </c>
      <c r="E55" t="s">
        <v>6</v>
      </c>
    </row>
    <row r="58" ht="12.75">
      <c r="D58" s="2"/>
    </row>
    <row r="59" ht="12.75">
      <c r="A59" t="s">
        <v>73</v>
      </c>
    </row>
    <row r="60" ht="12.75">
      <c r="A60" s="8">
        <v>38858</v>
      </c>
    </row>
    <row r="61" ht="12.75">
      <c r="A61" s="9" t="s">
        <v>74</v>
      </c>
    </row>
    <row r="62" ht="12.75">
      <c r="A62" s="9" t="s">
        <v>75</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A1" sqref="A1"/>
    </sheetView>
  </sheetViews>
  <sheetFormatPr defaultColWidth="9.140625" defaultRowHeight="12.75"/>
  <cols>
    <col min="2" max="2" width="11.140625" style="0" bestFit="1" customWidth="1"/>
  </cols>
  <sheetData>
    <row r="1" ht="12.75">
      <c r="A1" t="s">
        <v>119</v>
      </c>
    </row>
    <row r="9" spans="1:5" ht="12.75">
      <c r="A9" t="s">
        <v>24</v>
      </c>
      <c r="B9" t="s">
        <v>28</v>
      </c>
      <c r="D9" t="s">
        <v>34</v>
      </c>
      <c r="E9" t="s">
        <v>40</v>
      </c>
    </row>
    <row r="10" spans="1:5" ht="12.75">
      <c r="A10" s="1">
        <v>0</v>
      </c>
      <c r="B10" s="1">
        <f>(A10*24.76379)</f>
        <v>0</v>
      </c>
      <c r="D10" s="2">
        <f>MAX(B10:B384)</f>
        <v>88.996108502</v>
      </c>
      <c r="E10">
        <f>D10/10</f>
        <v>8.8996108502</v>
      </c>
    </row>
    <row r="11" spans="1:2" ht="12.75">
      <c r="A11" s="1">
        <v>0</v>
      </c>
      <c r="B11" s="1">
        <f aca="true" t="shared" si="0" ref="B11:B74">(A11*24.76379)</f>
        <v>0</v>
      </c>
    </row>
    <row r="12" spans="1:2" ht="12.75">
      <c r="A12" s="1">
        <v>0</v>
      </c>
      <c r="B12" s="1">
        <f t="shared" si="0"/>
        <v>0</v>
      </c>
    </row>
    <row r="13" spans="1:4" ht="12.75">
      <c r="A13" s="1">
        <v>0</v>
      </c>
      <c r="B13" s="1">
        <f t="shared" si="0"/>
        <v>0</v>
      </c>
      <c r="D13" t="s">
        <v>6</v>
      </c>
    </row>
    <row r="14" spans="1:4" ht="12.75">
      <c r="A14" s="1">
        <v>0</v>
      </c>
      <c r="B14" s="1">
        <f t="shared" si="0"/>
        <v>0</v>
      </c>
      <c r="D14" t="s">
        <v>6</v>
      </c>
    </row>
    <row r="15" spans="1:4" ht="12.75">
      <c r="A15" s="1">
        <v>0.019531</v>
      </c>
      <c r="B15" s="1">
        <f t="shared" si="0"/>
        <v>0.48366158249</v>
      </c>
      <c r="D15" t="s">
        <v>6</v>
      </c>
    </row>
    <row r="16" spans="1:2" ht="12.75">
      <c r="A16" s="1">
        <v>0.019531</v>
      </c>
      <c r="B16" s="1">
        <f t="shared" si="0"/>
        <v>0.48366158249</v>
      </c>
    </row>
    <row r="17" spans="1:2" ht="12.75">
      <c r="A17" s="1">
        <v>0.019531</v>
      </c>
      <c r="B17" s="1">
        <f t="shared" si="0"/>
        <v>0.48366158249</v>
      </c>
    </row>
    <row r="18" spans="1:2" ht="12.75">
      <c r="A18" s="1">
        <v>0.019531</v>
      </c>
      <c r="B18" s="1">
        <f t="shared" si="0"/>
        <v>0.48366158249</v>
      </c>
    </row>
    <row r="19" spans="1:2" ht="12.75">
      <c r="A19" s="1">
        <v>0.019531</v>
      </c>
      <c r="B19" s="1">
        <f t="shared" si="0"/>
        <v>0.48366158249</v>
      </c>
    </row>
    <row r="20" spans="1:2" ht="12.75">
      <c r="A20" s="1">
        <v>0.019531</v>
      </c>
      <c r="B20" s="1">
        <f t="shared" si="0"/>
        <v>0.48366158249</v>
      </c>
    </row>
    <row r="21" spans="1:2" ht="12.75">
      <c r="A21" s="1">
        <v>0.019531</v>
      </c>
      <c r="B21" s="1">
        <f t="shared" si="0"/>
        <v>0.48366158249</v>
      </c>
    </row>
    <row r="22" spans="1:2" ht="12.75">
      <c r="A22" s="1">
        <v>0.019531</v>
      </c>
      <c r="B22" s="1">
        <f t="shared" si="0"/>
        <v>0.48366158249</v>
      </c>
    </row>
    <row r="23" spans="1:2" ht="12.75">
      <c r="A23" s="1">
        <v>0.019531</v>
      </c>
      <c r="B23" s="1">
        <f t="shared" si="0"/>
        <v>0.48366158249</v>
      </c>
    </row>
    <row r="24" spans="1:2" ht="12.75">
      <c r="A24" s="1">
        <v>0.019531</v>
      </c>
      <c r="B24" s="1">
        <f t="shared" si="0"/>
        <v>0.48366158249</v>
      </c>
    </row>
    <row r="25" spans="1:2" ht="12.75">
      <c r="A25" s="1">
        <v>0.039063</v>
      </c>
      <c r="B25" s="1">
        <f t="shared" si="0"/>
        <v>0.96734792877</v>
      </c>
    </row>
    <row r="26" spans="1:2" ht="12.75">
      <c r="A26" s="1">
        <v>0.039063</v>
      </c>
      <c r="B26" s="1">
        <f t="shared" si="0"/>
        <v>0.96734792877</v>
      </c>
    </row>
    <row r="27" spans="1:2" ht="12.75">
      <c r="A27" s="1">
        <v>0.058594</v>
      </c>
      <c r="B27" s="1">
        <f t="shared" si="0"/>
        <v>1.45100951126</v>
      </c>
    </row>
    <row r="28" spans="1:2" ht="12.75">
      <c r="A28" s="1">
        <v>0.078125</v>
      </c>
      <c r="B28" s="1">
        <f t="shared" si="0"/>
        <v>1.93467109375</v>
      </c>
    </row>
    <row r="29" spans="1:2" ht="12.75">
      <c r="A29" s="1">
        <v>0.097656</v>
      </c>
      <c r="B29" s="1">
        <f t="shared" si="0"/>
        <v>2.4183326762400004</v>
      </c>
    </row>
    <row r="30" spans="1:2" ht="12.75">
      <c r="A30" s="1">
        <v>0.097656</v>
      </c>
      <c r="B30" s="1">
        <f t="shared" si="0"/>
        <v>2.4183326762400004</v>
      </c>
    </row>
    <row r="31" spans="1:2" ht="12.75">
      <c r="A31" s="1">
        <v>0.039063</v>
      </c>
      <c r="B31" s="1">
        <f t="shared" si="0"/>
        <v>0.96734792877</v>
      </c>
    </row>
    <row r="32" spans="1:2" ht="12.75">
      <c r="A32" s="1">
        <v>0.13672</v>
      </c>
      <c r="B32" s="1">
        <f t="shared" si="0"/>
        <v>3.3857053688</v>
      </c>
    </row>
    <row r="33" spans="1:2" ht="12.75">
      <c r="A33" s="1">
        <v>0.15625</v>
      </c>
      <c r="B33" s="1">
        <f t="shared" si="0"/>
        <v>3.8693421875</v>
      </c>
    </row>
    <row r="34" spans="1:2" ht="12.75">
      <c r="A34" s="1">
        <v>0.15625</v>
      </c>
      <c r="B34" s="1">
        <f t="shared" si="0"/>
        <v>3.8693421875</v>
      </c>
    </row>
    <row r="35" spans="1:2" ht="12.75">
      <c r="A35" s="1">
        <v>0.17578</v>
      </c>
      <c r="B35" s="1">
        <f t="shared" si="0"/>
        <v>4.3529790062</v>
      </c>
    </row>
    <row r="36" spans="1:3" ht="12.75">
      <c r="A36" s="1">
        <v>0.19531</v>
      </c>
      <c r="B36" s="1">
        <f t="shared" si="0"/>
        <v>4.8366158249</v>
      </c>
      <c r="C36" s="1"/>
    </row>
    <row r="37" spans="1:2" ht="12.75">
      <c r="A37" s="1">
        <v>0.19531</v>
      </c>
      <c r="B37" s="1">
        <f t="shared" si="0"/>
        <v>4.8366158249</v>
      </c>
    </row>
    <row r="38" spans="1:2" ht="12.75">
      <c r="A38" s="1">
        <v>0.19531</v>
      </c>
      <c r="B38" s="1">
        <f t="shared" si="0"/>
        <v>4.8366158249</v>
      </c>
    </row>
    <row r="39" spans="1:2" ht="12.75">
      <c r="A39" s="1">
        <v>0.19531</v>
      </c>
      <c r="B39" s="1">
        <f t="shared" si="0"/>
        <v>4.8366158249</v>
      </c>
    </row>
    <row r="40" spans="1:2" ht="12.75">
      <c r="A40" s="1">
        <v>0.21484</v>
      </c>
      <c r="B40" s="1">
        <f t="shared" si="0"/>
        <v>5.3202526436</v>
      </c>
    </row>
    <row r="41" spans="1:2" ht="12.75">
      <c r="A41" s="1">
        <v>0.23438</v>
      </c>
      <c r="B41" s="1">
        <f t="shared" si="0"/>
        <v>5.8041371002</v>
      </c>
    </row>
    <row r="42" spans="1:2" ht="12.75">
      <c r="A42" s="1">
        <v>0.23438</v>
      </c>
      <c r="B42" s="1">
        <f t="shared" si="0"/>
        <v>5.8041371002</v>
      </c>
    </row>
    <row r="43" spans="1:2" ht="12.75">
      <c r="A43" s="1">
        <v>0.23438</v>
      </c>
      <c r="B43" s="1">
        <f t="shared" si="0"/>
        <v>5.8041371002</v>
      </c>
    </row>
    <row r="44" spans="1:2" ht="12.75">
      <c r="A44" s="1">
        <v>0.25391</v>
      </c>
      <c r="B44" s="1">
        <f t="shared" si="0"/>
        <v>6.287773918900001</v>
      </c>
    </row>
    <row r="45" spans="1:2" ht="12.75">
      <c r="A45" s="1">
        <v>0.25391</v>
      </c>
      <c r="B45" s="1">
        <f t="shared" si="0"/>
        <v>6.287773918900001</v>
      </c>
    </row>
    <row r="46" spans="1:2" ht="12.75">
      <c r="A46" s="1">
        <v>0.27344</v>
      </c>
      <c r="B46" s="1">
        <f t="shared" si="0"/>
        <v>6.7714107376</v>
      </c>
    </row>
    <row r="47" spans="1:2" ht="12.75">
      <c r="A47" s="1">
        <v>0.27344</v>
      </c>
      <c r="B47" s="1">
        <f t="shared" si="0"/>
        <v>6.7714107376</v>
      </c>
    </row>
    <row r="48" spans="1:2" ht="12.75">
      <c r="A48" s="1">
        <v>0.27344</v>
      </c>
      <c r="B48" s="1">
        <f t="shared" si="0"/>
        <v>6.7714107376</v>
      </c>
    </row>
    <row r="49" spans="1:2" ht="12.75">
      <c r="A49" s="1">
        <v>0.27344</v>
      </c>
      <c r="B49" s="1">
        <f t="shared" si="0"/>
        <v>6.7714107376</v>
      </c>
    </row>
    <row r="50" spans="1:2" ht="12.75">
      <c r="A50" s="1">
        <v>0.29297</v>
      </c>
      <c r="B50" s="1">
        <f t="shared" si="0"/>
        <v>7.2550475563</v>
      </c>
    </row>
    <row r="51" spans="1:2" ht="12.75">
      <c r="A51" s="1">
        <v>0.29297</v>
      </c>
      <c r="B51" s="1">
        <f t="shared" si="0"/>
        <v>7.2550475563</v>
      </c>
    </row>
    <row r="52" spans="1:2" ht="12.75">
      <c r="A52" s="1">
        <v>0.29297</v>
      </c>
      <c r="B52" s="1">
        <f t="shared" si="0"/>
        <v>7.2550475563</v>
      </c>
    </row>
    <row r="53" spans="1:2" ht="12.75">
      <c r="A53" s="1">
        <v>0.3125</v>
      </c>
      <c r="B53" s="1">
        <f t="shared" si="0"/>
        <v>7.738684375</v>
      </c>
    </row>
    <row r="54" spans="1:2" ht="12.75">
      <c r="A54" s="1">
        <v>0.3125</v>
      </c>
      <c r="B54" s="1">
        <f t="shared" si="0"/>
        <v>7.738684375</v>
      </c>
    </row>
    <row r="55" spans="1:2" ht="12.75">
      <c r="A55" s="1">
        <v>0.33203</v>
      </c>
      <c r="B55" s="1">
        <f t="shared" si="0"/>
        <v>8.2223211937</v>
      </c>
    </row>
    <row r="56" spans="1:2" ht="12.75">
      <c r="A56" s="1">
        <v>0.35156</v>
      </c>
      <c r="B56" s="1">
        <f t="shared" si="0"/>
        <v>8.7059580124</v>
      </c>
    </row>
    <row r="57" spans="1:3" ht="12.75">
      <c r="A57" s="1">
        <v>0.37109</v>
      </c>
      <c r="B57" s="1">
        <f t="shared" si="0"/>
        <v>9.189594831099999</v>
      </c>
      <c r="C57" t="s">
        <v>48</v>
      </c>
    </row>
    <row r="58" spans="1:2" ht="12.75">
      <c r="A58" s="1">
        <v>0.41016</v>
      </c>
      <c r="B58" s="1">
        <f t="shared" si="0"/>
        <v>10.1571161064</v>
      </c>
    </row>
    <row r="59" spans="1:2" ht="12.75">
      <c r="A59" s="1">
        <v>0.42969</v>
      </c>
      <c r="B59" s="1">
        <f t="shared" si="0"/>
        <v>10.640752925100001</v>
      </c>
    </row>
    <row r="60" spans="1:2" ht="12.75">
      <c r="A60" s="1">
        <v>0.44922</v>
      </c>
      <c r="B60" s="1">
        <f t="shared" si="0"/>
        <v>11.1243897438</v>
      </c>
    </row>
    <row r="61" spans="1:2" ht="12.75">
      <c r="A61" s="1">
        <v>0.48828</v>
      </c>
      <c r="B61" s="1">
        <f t="shared" si="0"/>
        <v>12.0916633812</v>
      </c>
    </row>
    <row r="62" spans="1:2" ht="12.75">
      <c r="A62" s="1">
        <v>0.52734</v>
      </c>
      <c r="B62" s="1">
        <f t="shared" si="0"/>
        <v>13.0589370186</v>
      </c>
    </row>
    <row r="63" spans="1:2" ht="12.75">
      <c r="A63" s="1">
        <v>0.56641</v>
      </c>
      <c r="B63" s="1">
        <f t="shared" si="0"/>
        <v>14.0264582939</v>
      </c>
    </row>
    <row r="64" spans="1:2" ht="12.75">
      <c r="A64" s="1">
        <v>0.625</v>
      </c>
      <c r="B64" s="1">
        <f t="shared" si="0"/>
        <v>15.47736875</v>
      </c>
    </row>
    <row r="65" spans="1:2" ht="12.75">
      <c r="A65" s="1">
        <v>0.70313</v>
      </c>
      <c r="B65" s="1">
        <f t="shared" si="0"/>
        <v>17.4121636627</v>
      </c>
    </row>
    <row r="66" spans="1:2" ht="12.75">
      <c r="A66" s="1">
        <v>0.78125</v>
      </c>
      <c r="B66" s="1">
        <f t="shared" si="0"/>
        <v>19.3467109375</v>
      </c>
    </row>
    <row r="67" spans="1:2" ht="12.75">
      <c r="A67" s="1">
        <v>0.87891</v>
      </c>
      <c r="B67" s="1">
        <f t="shared" si="0"/>
        <v>21.7651426689</v>
      </c>
    </row>
    <row r="68" spans="1:2" ht="12.75">
      <c r="A68" s="1">
        <v>1.0156</v>
      </c>
      <c r="B68" s="1">
        <f t="shared" si="0"/>
        <v>25.150105124000003</v>
      </c>
    </row>
    <row r="69" spans="1:2" ht="12.75">
      <c r="A69" s="1">
        <v>1.1914</v>
      </c>
      <c r="B69" s="1">
        <f t="shared" si="0"/>
        <v>29.503579406</v>
      </c>
    </row>
    <row r="70" spans="1:2" ht="12.75">
      <c r="A70" s="1">
        <v>1.4258</v>
      </c>
      <c r="B70" s="1">
        <f t="shared" si="0"/>
        <v>35.308211782</v>
      </c>
    </row>
    <row r="71" spans="1:2" ht="12.75">
      <c r="A71" s="1">
        <v>1.7188</v>
      </c>
      <c r="B71" s="1">
        <f t="shared" si="0"/>
        <v>42.564002252</v>
      </c>
    </row>
    <row r="72" spans="1:2" ht="12.75">
      <c r="A72" s="1">
        <v>2.0508</v>
      </c>
      <c r="B72" s="1">
        <f t="shared" si="0"/>
        <v>50.785580532000004</v>
      </c>
    </row>
    <row r="73" spans="1:2" ht="12.75">
      <c r="A73" s="1">
        <v>2.4023</v>
      </c>
      <c r="B73" s="1">
        <f t="shared" si="0"/>
        <v>59.490052717</v>
      </c>
    </row>
    <row r="74" spans="1:2" ht="12.75">
      <c r="A74" s="1">
        <v>2.6953</v>
      </c>
      <c r="B74" s="1">
        <f t="shared" si="0"/>
        <v>66.745843187</v>
      </c>
    </row>
    <row r="75" spans="1:2" ht="12.75">
      <c r="A75" s="1">
        <v>2.9102</v>
      </c>
      <c r="B75" s="1">
        <f aca="true" t="shared" si="1" ref="B75:B138">(A75*24.76379)</f>
        <v>72.06758165800001</v>
      </c>
    </row>
    <row r="76" spans="1:2" ht="12.75">
      <c r="A76" s="1">
        <v>3.0469</v>
      </c>
      <c r="B76" s="1">
        <f t="shared" si="1"/>
        <v>75.45279175099999</v>
      </c>
    </row>
    <row r="77" spans="1:2" ht="12.75">
      <c r="A77" s="1">
        <v>3.1836</v>
      </c>
      <c r="B77" s="1">
        <f t="shared" si="1"/>
        <v>78.838001844</v>
      </c>
    </row>
    <row r="78" spans="1:2" ht="12.75">
      <c r="A78" s="1">
        <v>3.2813</v>
      </c>
      <c r="B78" s="1">
        <f t="shared" si="1"/>
        <v>81.257424127</v>
      </c>
    </row>
    <row r="79" spans="1:2" ht="12.75">
      <c r="A79" s="1">
        <v>3.3203</v>
      </c>
      <c r="B79" s="1">
        <f t="shared" si="1"/>
        <v>82.223211937</v>
      </c>
    </row>
    <row r="80" spans="1:2" ht="12.75">
      <c r="A80" s="1">
        <v>3.3398</v>
      </c>
      <c r="B80" s="1">
        <f t="shared" si="1"/>
        <v>82.706105842</v>
      </c>
    </row>
    <row r="81" spans="1:2" ht="12.75">
      <c r="A81" s="1">
        <v>3.5156</v>
      </c>
      <c r="B81" s="1">
        <f t="shared" si="1"/>
        <v>87.05958012400001</v>
      </c>
    </row>
    <row r="82" spans="1:2" ht="12.75">
      <c r="A82" s="1">
        <v>3.5352</v>
      </c>
      <c r="B82" s="1">
        <f t="shared" si="1"/>
        <v>87.544950408</v>
      </c>
    </row>
    <row r="83" spans="1:2" ht="12.75">
      <c r="A83" s="1">
        <v>3.5547</v>
      </c>
      <c r="B83" s="1">
        <f t="shared" si="1"/>
        <v>88.027844313</v>
      </c>
    </row>
    <row r="84" spans="1:2" ht="12.75">
      <c r="A84" s="1">
        <v>3.5938</v>
      </c>
      <c r="B84" s="1">
        <f t="shared" si="1"/>
        <v>88.996108502</v>
      </c>
    </row>
    <row r="85" spans="1:2" ht="12.75">
      <c r="A85" s="1">
        <v>3.5156</v>
      </c>
      <c r="B85" s="1">
        <f t="shared" si="1"/>
        <v>87.05958012400001</v>
      </c>
    </row>
    <row r="86" spans="1:2" ht="12.75">
      <c r="A86" s="1">
        <v>3.4961</v>
      </c>
      <c r="B86" s="1">
        <f t="shared" si="1"/>
        <v>86.57668621900001</v>
      </c>
    </row>
    <row r="87" spans="1:2" ht="12.75">
      <c r="A87" s="1">
        <v>3.5156</v>
      </c>
      <c r="B87" s="1">
        <f t="shared" si="1"/>
        <v>87.05958012400001</v>
      </c>
    </row>
    <row r="88" spans="1:2" ht="12.75">
      <c r="A88" s="1">
        <v>3.5547</v>
      </c>
      <c r="B88" s="1">
        <f t="shared" si="1"/>
        <v>88.027844313</v>
      </c>
    </row>
    <row r="89" spans="1:2" ht="12.75">
      <c r="A89" s="1">
        <v>3.457</v>
      </c>
      <c r="B89" s="1">
        <f t="shared" si="1"/>
        <v>85.60842203</v>
      </c>
    </row>
    <row r="90" spans="1:2" ht="12.75">
      <c r="A90" s="1">
        <v>3.3789</v>
      </c>
      <c r="B90" s="1">
        <f t="shared" si="1"/>
        <v>83.674370031</v>
      </c>
    </row>
    <row r="91" spans="1:2" ht="12.75">
      <c r="A91" s="1">
        <v>3.3594</v>
      </c>
      <c r="B91" s="1">
        <f t="shared" si="1"/>
        <v>83.191476126</v>
      </c>
    </row>
    <row r="92" spans="1:2" ht="12.75">
      <c r="A92" s="1">
        <v>3.3203</v>
      </c>
      <c r="B92" s="1">
        <f t="shared" si="1"/>
        <v>82.223211937</v>
      </c>
    </row>
    <row r="93" spans="1:2" ht="12.75">
      <c r="A93" s="1">
        <v>3.2227</v>
      </c>
      <c r="B93" s="1">
        <f t="shared" si="1"/>
        <v>79.806266033</v>
      </c>
    </row>
    <row r="94" spans="1:2" ht="12.75">
      <c r="A94" s="1">
        <v>3.1641</v>
      </c>
      <c r="B94" s="1">
        <f t="shared" si="1"/>
        <v>78.35510793899999</v>
      </c>
    </row>
    <row r="95" spans="1:2" ht="12.75">
      <c r="A95" s="1">
        <v>3.1055</v>
      </c>
      <c r="B95" s="1">
        <f t="shared" si="1"/>
        <v>76.903949845</v>
      </c>
    </row>
    <row r="96" spans="1:2" ht="12.75">
      <c r="A96" s="1">
        <v>3.0469</v>
      </c>
      <c r="B96" s="1">
        <f t="shared" si="1"/>
        <v>75.45279175099999</v>
      </c>
    </row>
    <row r="97" spans="1:2" ht="12.75">
      <c r="A97" s="1">
        <v>2.9688</v>
      </c>
      <c r="B97" s="1">
        <f t="shared" si="1"/>
        <v>73.518739752</v>
      </c>
    </row>
    <row r="98" spans="1:2" ht="12.75">
      <c r="A98" s="1">
        <v>2.9492</v>
      </c>
      <c r="B98" s="1">
        <f t="shared" si="1"/>
        <v>73.03336946799999</v>
      </c>
    </row>
    <row r="99" spans="1:2" ht="12.75">
      <c r="A99" s="1">
        <v>2.9297</v>
      </c>
      <c r="B99" s="1">
        <f t="shared" si="1"/>
        <v>72.550475563</v>
      </c>
    </row>
    <row r="100" spans="1:2" ht="12.75">
      <c r="A100" s="1">
        <v>2.8711</v>
      </c>
      <c r="B100" s="1">
        <f t="shared" si="1"/>
        <v>71.099317469</v>
      </c>
    </row>
    <row r="101" spans="1:2" ht="12.75">
      <c r="A101" s="1">
        <v>2.8906</v>
      </c>
      <c r="B101" s="1">
        <f t="shared" si="1"/>
        <v>71.582211374</v>
      </c>
    </row>
    <row r="102" spans="1:2" ht="12.75">
      <c r="A102" s="1">
        <v>2.9102</v>
      </c>
      <c r="B102" s="1">
        <f t="shared" si="1"/>
        <v>72.06758165800001</v>
      </c>
    </row>
    <row r="103" spans="1:2" ht="12.75">
      <c r="A103" s="1">
        <v>2.9102</v>
      </c>
      <c r="B103" s="1">
        <f t="shared" si="1"/>
        <v>72.06758165800001</v>
      </c>
    </row>
    <row r="104" spans="1:2" ht="12.75">
      <c r="A104" s="1">
        <v>2.8516</v>
      </c>
      <c r="B104" s="1">
        <f t="shared" si="1"/>
        <v>70.616423564</v>
      </c>
    </row>
    <row r="105" spans="1:2" ht="12.75">
      <c r="A105" s="1">
        <v>2.8125</v>
      </c>
      <c r="B105" s="1">
        <f t="shared" si="1"/>
        <v>69.648159375</v>
      </c>
    </row>
    <row r="106" spans="1:2" ht="12.75">
      <c r="A106" s="1">
        <v>2.7734</v>
      </c>
      <c r="B106" s="1">
        <f t="shared" si="1"/>
        <v>68.679895186</v>
      </c>
    </row>
    <row r="107" spans="1:2" ht="12.75">
      <c r="A107" s="1">
        <v>2.7734</v>
      </c>
      <c r="B107" s="1">
        <f t="shared" si="1"/>
        <v>68.679895186</v>
      </c>
    </row>
    <row r="108" spans="1:2" ht="12.75">
      <c r="A108" s="1">
        <v>2.7734</v>
      </c>
      <c r="B108" s="1">
        <f t="shared" si="1"/>
        <v>68.679895186</v>
      </c>
    </row>
    <row r="109" spans="1:2" ht="12.75">
      <c r="A109" s="1">
        <v>2.7344</v>
      </c>
      <c r="B109" s="1">
        <f t="shared" si="1"/>
        <v>67.714107376</v>
      </c>
    </row>
    <row r="110" spans="1:2" ht="12.75">
      <c r="A110" s="1">
        <v>2.6953</v>
      </c>
      <c r="B110" s="1">
        <f t="shared" si="1"/>
        <v>66.745843187</v>
      </c>
    </row>
    <row r="111" spans="1:2" ht="12.75">
      <c r="A111" s="1">
        <v>2.6758</v>
      </c>
      <c r="B111" s="1">
        <f t="shared" si="1"/>
        <v>66.26294928200001</v>
      </c>
    </row>
    <row r="112" spans="1:2" ht="12.75">
      <c r="A112" s="1">
        <v>2.6758</v>
      </c>
      <c r="B112" s="1">
        <f t="shared" si="1"/>
        <v>66.26294928200001</v>
      </c>
    </row>
    <row r="113" spans="1:2" ht="12.75">
      <c r="A113" s="1">
        <v>2.6758</v>
      </c>
      <c r="B113" s="1">
        <f t="shared" si="1"/>
        <v>66.26294928200001</v>
      </c>
    </row>
    <row r="114" spans="1:2" ht="12.75">
      <c r="A114" s="1">
        <v>2.6758</v>
      </c>
      <c r="B114" s="1">
        <f t="shared" si="1"/>
        <v>66.26294928200001</v>
      </c>
    </row>
    <row r="115" spans="1:2" ht="12.75">
      <c r="A115" s="1">
        <v>2.6758</v>
      </c>
      <c r="B115" s="1">
        <f t="shared" si="1"/>
        <v>66.26294928200001</v>
      </c>
    </row>
    <row r="116" spans="1:2" ht="12.75">
      <c r="A116" s="1">
        <v>2.6563</v>
      </c>
      <c r="B116" s="1">
        <f t="shared" si="1"/>
        <v>65.780055377</v>
      </c>
    </row>
    <row r="117" spans="1:2" ht="12.75">
      <c r="A117" s="1">
        <v>2.6172</v>
      </c>
      <c r="B117" s="1">
        <f t="shared" si="1"/>
        <v>64.811791188</v>
      </c>
    </row>
    <row r="118" spans="1:2" ht="12.75">
      <c r="A118" s="1">
        <v>2.5781</v>
      </c>
      <c r="B118" s="1">
        <f t="shared" si="1"/>
        <v>63.843526999000005</v>
      </c>
    </row>
    <row r="119" spans="1:2" ht="12.75">
      <c r="A119" s="1">
        <v>2.5586</v>
      </c>
      <c r="B119" s="1">
        <f t="shared" si="1"/>
        <v>63.36063309400001</v>
      </c>
    </row>
    <row r="120" spans="1:2" ht="12.75">
      <c r="A120" s="1">
        <v>2.5195</v>
      </c>
      <c r="B120" s="1">
        <f t="shared" si="1"/>
        <v>62.392368905</v>
      </c>
    </row>
    <row r="121" spans="1:2" ht="12.75">
      <c r="A121" s="1">
        <v>2.5391</v>
      </c>
      <c r="B121" s="1">
        <f t="shared" si="1"/>
        <v>62.877739188999996</v>
      </c>
    </row>
    <row r="122" spans="1:2" ht="12.75">
      <c r="A122" s="1">
        <v>2.5586</v>
      </c>
      <c r="B122" s="1">
        <f t="shared" si="1"/>
        <v>63.36063309400001</v>
      </c>
    </row>
    <row r="123" spans="1:2" ht="12.75">
      <c r="A123" s="1">
        <v>2.5586</v>
      </c>
      <c r="B123" s="1">
        <f t="shared" si="1"/>
        <v>63.36063309400001</v>
      </c>
    </row>
    <row r="124" spans="1:2" ht="12.75">
      <c r="A124" s="1">
        <v>2.5781</v>
      </c>
      <c r="B124" s="1">
        <f t="shared" si="1"/>
        <v>63.843526999000005</v>
      </c>
    </row>
    <row r="125" spans="1:2" ht="12.75">
      <c r="A125" s="1">
        <v>2.5977</v>
      </c>
      <c r="B125" s="1">
        <f t="shared" si="1"/>
        <v>64.328897283</v>
      </c>
    </row>
    <row r="126" spans="1:2" ht="12.75">
      <c r="A126" s="1">
        <v>2.5586</v>
      </c>
      <c r="B126" s="1">
        <f t="shared" si="1"/>
        <v>63.36063309400001</v>
      </c>
    </row>
    <row r="127" spans="1:2" ht="12.75">
      <c r="A127" s="1">
        <v>2.4805</v>
      </c>
      <c r="B127" s="1">
        <f t="shared" si="1"/>
        <v>61.426581095</v>
      </c>
    </row>
    <row r="128" spans="1:2" ht="12.75">
      <c r="A128" s="1">
        <v>2.4805</v>
      </c>
      <c r="B128" s="1">
        <f t="shared" si="1"/>
        <v>61.426581095</v>
      </c>
    </row>
    <row r="129" spans="1:2" ht="12.75">
      <c r="A129" s="1">
        <v>2.4219</v>
      </c>
      <c r="B129" s="1">
        <f t="shared" si="1"/>
        <v>59.975423000999996</v>
      </c>
    </row>
    <row r="130" spans="1:2" ht="12.75">
      <c r="A130" s="1">
        <v>2.4023</v>
      </c>
      <c r="B130" s="1">
        <f t="shared" si="1"/>
        <v>59.490052717</v>
      </c>
    </row>
    <row r="131" spans="1:2" ht="12.75">
      <c r="A131" s="1">
        <v>2.3438</v>
      </c>
      <c r="B131" s="1">
        <f t="shared" si="1"/>
        <v>58.041371002</v>
      </c>
    </row>
    <row r="132" spans="1:2" ht="12.75">
      <c r="A132" s="1">
        <v>2.2852</v>
      </c>
      <c r="B132" s="1">
        <f t="shared" si="1"/>
        <v>56.590212908000005</v>
      </c>
    </row>
    <row r="133" spans="1:2" ht="12.75">
      <c r="A133" s="1">
        <v>2.2266</v>
      </c>
      <c r="B133" s="1">
        <f t="shared" si="1"/>
        <v>55.139054814</v>
      </c>
    </row>
    <row r="134" spans="1:2" ht="12.75">
      <c r="A134" s="1">
        <v>2.168</v>
      </c>
      <c r="B134" s="1">
        <f t="shared" si="1"/>
        <v>53.687896720000005</v>
      </c>
    </row>
    <row r="135" spans="1:2" ht="12.75">
      <c r="A135" s="1">
        <v>2.1094</v>
      </c>
      <c r="B135" s="1">
        <f t="shared" si="1"/>
        <v>52.236738626</v>
      </c>
    </row>
    <row r="136" spans="1:2" ht="12.75">
      <c r="A136" s="1">
        <v>2.0313</v>
      </c>
      <c r="B136" s="1">
        <f t="shared" si="1"/>
        <v>50.302686627</v>
      </c>
    </row>
    <row r="137" spans="1:2" ht="12.75">
      <c r="A137" s="1">
        <v>1.9531</v>
      </c>
      <c r="B137" s="1">
        <f t="shared" si="1"/>
        <v>48.366158249</v>
      </c>
    </row>
    <row r="138" spans="1:2" ht="12.75">
      <c r="A138" s="1">
        <v>1.8945</v>
      </c>
      <c r="B138" s="1">
        <f t="shared" si="1"/>
        <v>46.915000155</v>
      </c>
    </row>
    <row r="139" spans="1:2" ht="12.75">
      <c r="A139" s="1">
        <v>1.7969</v>
      </c>
      <c r="B139" s="1">
        <f aca="true" t="shared" si="2" ref="B139:B177">(A139*24.76379)</f>
        <v>44.498054251</v>
      </c>
    </row>
    <row r="140" spans="1:2" ht="12.75">
      <c r="A140" s="1">
        <v>1.6992</v>
      </c>
      <c r="B140" s="1">
        <f t="shared" si="2"/>
        <v>42.078631968</v>
      </c>
    </row>
    <row r="141" spans="1:2" ht="12.75">
      <c r="A141" s="1">
        <v>1.543</v>
      </c>
      <c r="B141" s="1">
        <f t="shared" si="2"/>
        <v>38.21052797</v>
      </c>
    </row>
    <row r="142" spans="1:2" ht="12.75">
      <c r="A142" s="1">
        <v>1.4063</v>
      </c>
      <c r="B142" s="1">
        <f t="shared" si="2"/>
        <v>34.825317877</v>
      </c>
    </row>
    <row r="143" spans="1:2" ht="12.75">
      <c r="A143" s="1">
        <v>1.2695</v>
      </c>
      <c r="B143" s="1">
        <f t="shared" si="2"/>
        <v>31.437631405</v>
      </c>
    </row>
    <row r="144" spans="1:2" ht="12.75">
      <c r="A144" s="1">
        <v>1.1133</v>
      </c>
      <c r="B144" s="1">
        <f t="shared" si="2"/>
        <v>27.569527407</v>
      </c>
    </row>
    <row r="145" spans="1:2" ht="12.75">
      <c r="A145" s="1">
        <v>0.97656</v>
      </c>
      <c r="B145" s="1">
        <f t="shared" si="2"/>
        <v>24.1833267624</v>
      </c>
    </row>
    <row r="146" spans="1:2" ht="12.75">
      <c r="A146" s="1">
        <v>0.82031</v>
      </c>
      <c r="B146" s="1">
        <f t="shared" si="2"/>
        <v>20.3139845749</v>
      </c>
    </row>
    <row r="147" spans="1:2" ht="12.75">
      <c r="A147" s="1">
        <v>0.60547</v>
      </c>
      <c r="B147" s="1">
        <f t="shared" si="2"/>
        <v>14.9937319313</v>
      </c>
    </row>
    <row r="148" spans="1:2" ht="12.75">
      <c r="A148" s="1">
        <v>0.44922</v>
      </c>
      <c r="B148" s="1">
        <f t="shared" si="2"/>
        <v>11.1243897438</v>
      </c>
    </row>
    <row r="149" spans="1:3" ht="12.75">
      <c r="A149" s="1">
        <v>0.29297</v>
      </c>
      <c r="B149" s="1">
        <f t="shared" si="2"/>
        <v>7.2550475563</v>
      </c>
      <c r="C149" t="s">
        <v>69</v>
      </c>
    </row>
    <row r="150" spans="1:2" ht="12.75">
      <c r="A150" s="1">
        <v>0.23438</v>
      </c>
      <c r="B150" s="1">
        <f t="shared" si="2"/>
        <v>5.8041371002</v>
      </c>
    </row>
    <row r="151" spans="1:2" ht="12.75">
      <c r="A151" s="1">
        <v>0.19531</v>
      </c>
      <c r="B151" s="1">
        <f t="shared" si="2"/>
        <v>4.8366158249</v>
      </c>
    </row>
    <row r="152" spans="1:2" ht="12.75">
      <c r="A152" s="1">
        <v>0.15625</v>
      </c>
      <c r="B152" s="1">
        <f t="shared" si="2"/>
        <v>3.8693421875</v>
      </c>
    </row>
    <row r="153" spans="1:2" ht="12.75">
      <c r="A153" s="1">
        <v>0.078125</v>
      </c>
      <c r="B153" s="1">
        <f t="shared" si="2"/>
        <v>1.93467109375</v>
      </c>
    </row>
    <row r="154" spans="1:2" ht="12.75">
      <c r="A154" s="1">
        <v>0.058594</v>
      </c>
      <c r="B154" s="1">
        <f t="shared" si="2"/>
        <v>1.45100951126</v>
      </c>
    </row>
    <row r="155" spans="1:2" ht="12.75">
      <c r="A155" s="1">
        <v>0.039063</v>
      </c>
      <c r="B155" s="1">
        <f t="shared" si="2"/>
        <v>0.96734792877</v>
      </c>
    </row>
    <row r="156" spans="1:2" ht="12.75">
      <c r="A156" s="1">
        <v>0.019531</v>
      </c>
      <c r="B156" s="1">
        <f t="shared" si="2"/>
        <v>0.48366158249</v>
      </c>
    </row>
    <row r="157" spans="1:2" ht="12.75">
      <c r="A157" s="1">
        <v>0.019531</v>
      </c>
      <c r="B157" s="1">
        <f t="shared" si="2"/>
        <v>0.48366158249</v>
      </c>
    </row>
    <row r="158" spans="1:2" ht="12.75">
      <c r="A158" s="1">
        <v>0.019531</v>
      </c>
      <c r="B158" s="1">
        <f t="shared" si="2"/>
        <v>0.48366158249</v>
      </c>
    </row>
    <row r="159" spans="1:2" ht="12.75">
      <c r="A159" s="1">
        <v>0</v>
      </c>
      <c r="B159" s="1">
        <f t="shared" si="2"/>
        <v>0</v>
      </c>
    </row>
    <row r="160" spans="1:2" ht="12.75">
      <c r="A160" s="1">
        <v>0</v>
      </c>
      <c r="B160" s="1">
        <f t="shared" si="2"/>
        <v>0</v>
      </c>
    </row>
    <row r="161" spans="1:2" ht="12.75">
      <c r="A161" s="1">
        <v>0</v>
      </c>
      <c r="B161" s="1">
        <f t="shared" si="2"/>
        <v>0</v>
      </c>
    </row>
    <row r="162" spans="1:2" ht="12.75">
      <c r="A162" s="1">
        <v>0</v>
      </c>
      <c r="B162" s="1">
        <f t="shared" si="2"/>
        <v>0</v>
      </c>
    </row>
    <row r="163" spans="1:2" ht="12.75">
      <c r="A163" s="1">
        <v>0</v>
      </c>
      <c r="B163" s="1">
        <f t="shared" si="2"/>
        <v>0</v>
      </c>
    </row>
    <row r="164" spans="1:2" ht="12.75">
      <c r="A164" s="1">
        <v>0</v>
      </c>
      <c r="B164" s="1">
        <f t="shared" si="2"/>
        <v>0</v>
      </c>
    </row>
    <row r="165" spans="1:2" ht="12.75">
      <c r="A165" s="1">
        <v>0</v>
      </c>
      <c r="B165" s="1">
        <f t="shared" si="2"/>
        <v>0</v>
      </c>
    </row>
    <row r="166" spans="1:2" ht="12.75">
      <c r="A166" s="1">
        <v>0</v>
      </c>
      <c r="B166" s="1">
        <f t="shared" si="2"/>
        <v>0</v>
      </c>
    </row>
    <row r="167" spans="1:2" ht="12.75">
      <c r="A167" s="1">
        <v>0</v>
      </c>
      <c r="B167" s="1">
        <f t="shared" si="2"/>
        <v>0</v>
      </c>
    </row>
    <row r="168" spans="1:2" ht="12.75">
      <c r="A168" s="1">
        <v>0</v>
      </c>
      <c r="B168" s="1">
        <f t="shared" si="2"/>
        <v>0</v>
      </c>
    </row>
    <row r="169" spans="1:2" ht="12.75">
      <c r="A169" s="1">
        <v>0</v>
      </c>
      <c r="B169" s="1">
        <f t="shared" si="2"/>
        <v>0</v>
      </c>
    </row>
    <row r="170" spans="1:2" ht="12.75">
      <c r="A170" s="1">
        <v>0</v>
      </c>
      <c r="B170" s="1">
        <f t="shared" si="2"/>
        <v>0</v>
      </c>
    </row>
    <row r="171" spans="1:2" ht="12.75">
      <c r="A171" s="1">
        <v>0</v>
      </c>
      <c r="B171" s="1">
        <f t="shared" si="2"/>
        <v>0</v>
      </c>
    </row>
    <row r="172" spans="1:2" ht="12.75">
      <c r="A172" s="1">
        <v>0</v>
      </c>
      <c r="B172" s="1">
        <f t="shared" si="2"/>
        <v>0</v>
      </c>
    </row>
    <row r="173" spans="1:2" ht="12.75">
      <c r="A173" s="1">
        <v>0</v>
      </c>
      <c r="B173" s="1">
        <f t="shared" si="2"/>
        <v>0</v>
      </c>
    </row>
    <row r="174" spans="1:2" ht="12.75">
      <c r="A174" s="1">
        <v>0</v>
      </c>
      <c r="B174" s="1">
        <f t="shared" si="2"/>
        <v>0</v>
      </c>
    </row>
    <row r="175" spans="1:2" ht="12.75">
      <c r="A175" s="1">
        <v>0</v>
      </c>
      <c r="B175" s="1">
        <f t="shared" si="2"/>
        <v>0</v>
      </c>
    </row>
    <row r="176" spans="1:2" ht="12.75">
      <c r="A176" s="1">
        <v>0</v>
      </c>
      <c r="B176" s="1">
        <f t="shared" si="2"/>
        <v>0</v>
      </c>
    </row>
    <row r="177" spans="1:2" ht="12.75">
      <c r="A177" s="1">
        <v>0</v>
      </c>
      <c r="B177" s="1">
        <f t="shared" si="2"/>
        <v>0</v>
      </c>
    </row>
    <row r="178" spans="1:2" ht="12.75">
      <c r="A178" s="1"/>
      <c r="B178" s="1"/>
    </row>
    <row r="179" spans="1:2" ht="12.75">
      <c r="A179" s="1"/>
      <c r="B179" s="1"/>
    </row>
    <row r="180" spans="1:2" ht="12.75">
      <c r="A180" s="1"/>
      <c r="B180" s="1"/>
    </row>
    <row r="181" spans="1:2" ht="12.75">
      <c r="A181" s="1"/>
      <c r="B181" s="1"/>
    </row>
    <row r="182" spans="1:2" ht="12.75">
      <c r="A182" s="1"/>
      <c r="B182" s="1"/>
    </row>
    <row r="183" spans="1:2" ht="12.75">
      <c r="A183" s="1"/>
      <c r="B183" s="1"/>
    </row>
    <row r="184" spans="1:2" ht="12.75">
      <c r="A184" s="1"/>
      <c r="B184" s="1"/>
    </row>
    <row r="185" spans="1:2" ht="12.75">
      <c r="A185" s="1"/>
      <c r="B185" s="1"/>
    </row>
    <row r="186" spans="1:2" ht="12.75">
      <c r="A186" s="1"/>
      <c r="B186" s="1"/>
    </row>
    <row r="187" spans="1:2" ht="12.75">
      <c r="A187" s="1"/>
      <c r="B187" s="1"/>
    </row>
    <row r="188" spans="1:2" ht="12.75">
      <c r="A188" s="1"/>
      <c r="B188" s="1"/>
    </row>
    <row r="189" spans="1:2" ht="12.75">
      <c r="A189" s="1"/>
      <c r="B189" s="1"/>
    </row>
    <row r="190" spans="1:2" ht="12.75">
      <c r="A190" s="1"/>
      <c r="B190" s="1"/>
    </row>
    <row r="191" spans="1:2" ht="12.75">
      <c r="A191" s="1"/>
      <c r="B191" s="1"/>
    </row>
    <row r="192" spans="1:2" ht="12.75">
      <c r="A192" s="1"/>
      <c r="B192" s="1"/>
    </row>
    <row r="193" spans="1:2" ht="12.75">
      <c r="A193" s="1"/>
      <c r="B193" s="1"/>
    </row>
    <row r="194" spans="1:2" ht="12.75">
      <c r="A194" s="1"/>
      <c r="B194" s="1"/>
    </row>
    <row r="195" spans="1:2" ht="12.75">
      <c r="A195" s="1"/>
      <c r="B195" s="1"/>
    </row>
    <row r="196" spans="1:2" ht="12.75">
      <c r="A196" s="1"/>
      <c r="B196" s="1"/>
    </row>
    <row r="197" spans="1:2" ht="12.75">
      <c r="A197" s="1"/>
      <c r="B197" s="1"/>
    </row>
    <row r="198" spans="1:2" ht="12.75">
      <c r="A198" s="1"/>
      <c r="B198" s="1"/>
    </row>
    <row r="199" spans="1:2" ht="12.75">
      <c r="A199" s="1"/>
      <c r="B199" s="1"/>
    </row>
    <row r="200" spans="1:2" ht="12.75">
      <c r="A200" s="1"/>
      <c r="B200" s="1"/>
    </row>
    <row r="201" spans="1:2" ht="12.75">
      <c r="A201" s="1"/>
      <c r="B201" s="1"/>
    </row>
    <row r="202" spans="1:2" ht="12.75">
      <c r="A202" s="1"/>
      <c r="B202" s="1"/>
    </row>
    <row r="203" spans="1:2" ht="12.75">
      <c r="A203" s="1"/>
      <c r="B203" s="1"/>
    </row>
    <row r="204" spans="1:2" ht="12.75">
      <c r="A204" s="1"/>
      <c r="B204" s="1"/>
    </row>
    <row r="205" spans="1:2" ht="12.75">
      <c r="A205" s="1"/>
      <c r="B205" s="1"/>
    </row>
    <row r="206" spans="1:2" ht="12.75">
      <c r="A206" s="1"/>
      <c r="B206" s="1"/>
    </row>
    <row r="207" spans="1:2" ht="12.75">
      <c r="A207" s="1"/>
      <c r="B207" s="1"/>
    </row>
    <row r="208" spans="1:2" ht="12.75">
      <c r="A208" s="1"/>
      <c r="B208" s="1"/>
    </row>
    <row r="209" spans="1:2" ht="12.75">
      <c r="A209" s="1"/>
      <c r="B209" s="1"/>
    </row>
    <row r="210" spans="1:2" ht="12.75">
      <c r="A210" s="1"/>
      <c r="B210" s="1"/>
    </row>
    <row r="211" spans="1:2" ht="12.75">
      <c r="A211" s="1"/>
      <c r="B211" s="1"/>
    </row>
    <row r="212" spans="1:2" ht="12.75">
      <c r="A212" s="1"/>
      <c r="B212" s="1"/>
    </row>
    <row r="213" spans="1:2" ht="12.75">
      <c r="A213" s="1"/>
      <c r="B213" s="1"/>
    </row>
    <row r="214" spans="1:2" ht="12.75">
      <c r="A214" s="1"/>
      <c r="B214" s="1"/>
    </row>
    <row r="215" spans="1:2" ht="12.75">
      <c r="A215" s="1"/>
      <c r="B215" s="1"/>
    </row>
    <row r="216" spans="1:2" ht="12.75">
      <c r="A216" s="1"/>
      <c r="B216" s="1"/>
    </row>
    <row r="217" spans="1:2" ht="12.75">
      <c r="A217" s="1"/>
      <c r="B217" s="1"/>
    </row>
    <row r="218" spans="1:2" ht="12.75">
      <c r="A218" s="1"/>
      <c r="B218" s="1"/>
    </row>
    <row r="219" spans="1:2" ht="12.75">
      <c r="A219" s="1"/>
      <c r="B219" s="1"/>
    </row>
    <row r="220" spans="1:2" ht="12.75">
      <c r="A220" s="1"/>
      <c r="B220" s="1"/>
    </row>
    <row r="221" spans="1:2" ht="12.75">
      <c r="A221" s="1"/>
      <c r="B221" s="1"/>
    </row>
    <row r="222" spans="1:2" ht="12.75">
      <c r="A222" s="1"/>
      <c r="B222" s="1"/>
    </row>
    <row r="223" spans="1:2" ht="12.75">
      <c r="A223" s="1"/>
      <c r="B223" s="1"/>
    </row>
    <row r="224" spans="1:2" ht="12.75">
      <c r="A224" s="1"/>
      <c r="B224" s="1"/>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1"/>
      <c r="B240" s="1"/>
    </row>
    <row r="241" spans="1:2" ht="12.75">
      <c r="A241" s="1"/>
      <c r="B241" s="1"/>
    </row>
    <row r="242" spans="1:2" ht="12.75">
      <c r="A242" s="1"/>
      <c r="B242" s="1"/>
    </row>
    <row r="243" spans="1:2" ht="12.75">
      <c r="A243" s="1"/>
      <c r="B243" s="1"/>
    </row>
    <row r="244" spans="1:2" ht="12.75">
      <c r="A244" s="1"/>
      <c r="B244" s="1"/>
    </row>
    <row r="245" spans="1:2" ht="12.75">
      <c r="A245" s="1"/>
      <c r="B245" s="1"/>
    </row>
    <row r="246" spans="1:2" ht="12.75">
      <c r="A246" s="1"/>
      <c r="B246" s="1"/>
    </row>
    <row r="247" spans="1:2" ht="12.75">
      <c r="A247" s="1"/>
      <c r="B247" s="1"/>
    </row>
    <row r="248" spans="1:2" ht="12.75">
      <c r="A248" s="1"/>
      <c r="B248" s="1"/>
    </row>
    <row r="249" spans="1:2" ht="12.75">
      <c r="A249" s="1"/>
      <c r="B249" s="1"/>
    </row>
    <row r="250" spans="1:2" ht="12.75">
      <c r="A250" s="1"/>
      <c r="B250" s="1"/>
    </row>
    <row r="251" spans="1:2" ht="12.75">
      <c r="A251" s="1"/>
      <c r="B251" s="1"/>
    </row>
    <row r="252" spans="1:2" ht="12.75">
      <c r="A252" s="1"/>
      <c r="B252" s="1"/>
    </row>
    <row r="253" spans="1:2" ht="12.75">
      <c r="A253" s="1"/>
      <c r="B253" s="1"/>
    </row>
    <row r="254" spans="1:2" ht="12.75">
      <c r="A254" s="1"/>
      <c r="B254" s="1"/>
    </row>
    <row r="255" spans="1:2" ht="12.75">
      <c r="A255" s="1"/>
      <c r="B255" s="1"/>
    </row>
    <row r="256" spans="1:2" ht="12.75">
      <c r="A256" s="1"/>
      <c r="B256" s="1"/>
    </row>
    <row r="257" spans="1:2" ht="12.75">
      <c r="A257" s="1"/>
      <c r="B257" s="1"/>
    </row>
    <row r="258" spans="1:2" ht="12.75">
      <c r="A258" s="1"/>
      <c r="B258" s="1"/>
    </row>
    <row r="259" spans="1:2" ht="12.75">
      <c r="A259" s="1"/>
      <c r="B259" s="1"/>
    </row>
    <row r="260" spans="1:2" ht="12.75">
      <c r="A260" s="1"/>
      <c r="B260" s="1"/>
    </row>
    <row r="261" spans="1:2" ht="12.75">
      <c r="A261" s="1"/>
      <c r="B261" s="1"/>
    </row>
    <row r="262" spans="1:2" ht="12.75">
      <c r="A262" s="1"/>
      <c r="B262" s="1"/>
    </row>
    <row r="263" spans="1:2" ht="12.75">
      <c r="A263" s="1"/>
      <c r="B263" s="1"/>
    </row>
    <row r="264" spans="1:2" ht="12.75">
      <c r="A264" s="1"/>
      <c r="B264" s="1"/>
    </row>
    <row r="265" spans="1:2" ht="12.75">
      <c r="A265" s="1"/>
      <c r="B265" s="1"/>
    </row>
    <row r="266" spans="1:2" ht="12.75">
      <c r="A266" s="1"/>
      <c r="B266" s="1"/>
    </row>
    <row r="267" spans="1:2" ht="12.75">
      <c r="A267" s="1"/>
      <c r="B267" s="1"/>
    </row>
    <row r="268" spans="1:2" ht="12.75">
      <c r="A268" s="1"/>
      <c r="B268" s="1"/>
    </row>
    <row r="269" spans="1:2" ht="12.75">
      <c r="A269" s="1"/>
      <c r="B269" s="1"/>
    </row>
    <row r="270" spans="1:2" ht="12.75">
      <c r="A270" s="1"/>
      <c r="B270" s="1"/>
    </row>
    <row r="271" spans="1:2" ht="12.75">
      <c r="A271" s="1"/>
      <c r="B271" s="1"/>
    </row>
    <row r="272" spans="1:2" ht="12.75">
      <c r="A272" s="1"/>
      <c r="B272" s="1"/>
    </row>
    <row r="273" spans="1:2" ht="12.75">
      <c r="A273" s="1"/>
      <c r="B273" s="1"/>
    </row>
    <row r="274" spans="1:2" ht="12.75">
      <c r="A274" s="1"/>
      <c r="B274" s="1"/>
    </row>
    <row r="275" spans="1:2" ht="12.75">
      <c r="A275" s="1"/>
      <c r="B275" s="1"/>
    </row>
    <row r="276" spans="1:2" ht="12.75">
      <c r="A276" s="1"/>
      <c r="B276" s="1"/>
    </row>
    <row r="277" spans="1:2" ht="12.75">
      <c r="A277" s="1"/>
      <c r="B277" s="1"/>
    </row>
    <row r="278" spans="1:2" ht="12.75">
      <c r="A278" s="1"/>
      <c r="B278" s="1"/>
    </row>
    <row r="279" spans="1:2" ht="12.75">
      <c r="A279" s="1"/>
      <c r="B279" s="1"/>
    </row>
    <row r="280" spans="1:2" ht="12.75">
      <c r="A280" s="1"/>
      <c r="B280" s="1"/>
    </row>
    <row r="281" spans="1:2" ht="12.75">
      <c r="A281" s="1"/>
      <c r="B281" s="1"/>
    </row>
    <row r="282" spans="1:2" ht="12.75">
      <c r="A282" s="1"/>
      <c r="B282" s="1"/>
    </row>
    <row r="283" spans="1:2" ht="12.75">
      <c r="A283" s="1"/>
      <c r="B283" s="1"/>
    </row>
    <row r="284" spans="1:2" ht="12.75">
      <c r="A284" s="1"/>
      <c r="B284" s="1"/>
    </row>
    <row r="285" spans="1:2" ht="12.75">
      <c r="A285" s="1"/>
      <c r="B285" s="1"/>
    </row>
    <row r="286" spans="1:2" ht="12.75">
      <c r="A286" s="1"/>
      <c r="B286" s="1"/>
    </row>
    <row r="287" spans="1:2" ht="12.75">
      <c r="A287" s="1"/>
      <c r="B287" s="1"/>
    </row>
    <row r="288" spans="1:2" ht="12.75">
      <c r="A288" s="1"/>
      <c r="B288" s="1"/>
    </row>
    <row r="289" spans="1:2" ht="12.75">
      <c r="A289" s="1"/>
      <c r="B289" s="1"/>
    </row>
    <row r="290" spans="1:2" ht="12.75">
      <c r="A290" s="1"/>
      <c r="B290" s="1"/>
    </row>
    <row r="291" spans="1:2" ht="12.75">
      <c r="A291" s="1"/>
      <c r="B291" s="1"/>
    </row>
    <row r="292" spans="1:2" ht="12.75">
      <c r="A292" s="1"/>
      <c r="B292" s="1"/>
    </row>
    <row r="293" spans="1:2" ht="12.75">
      <c r="A293" s="1"/>
      <c r="B293" s="1"/>
    </row>
    <row r="294" spans="1:2" ht="12.75">
      <c r="A294" s="1"/>
      <c r="B294" s="1"/>
    </row>
    <row r="295" spans="1:2" ht="12.75">
      <c r="A295" s="1"/>
      <c r="B295" s="1"/>
    </row>
    <row r="296" spans="1:2" ht="12.75">
      <c r="A296" s="1"/>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6"/>
      <c r="B312" s="1"/>
    </row>
    <row r="313" spans="1:2" ht="12.75">
      <c r="A313" s="6"/>
      <c r="B313" s="1"/>
    </row>
    <row r="314" spans="1:2" ht="12.75">
      <c r="A314" s="6"/>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6"/>
      <c r="B458" s="1"/>
    </row>
    <row r="459" spans="1:2" ht="12.75">
      <c r="A459" s="6"/>
      <c r="B459" s="1"/>
    </row>
    <row r="460" spans="1:2" ht="12.75">
      <c r="A460" s="6"/>
      <c r="B460" s="1"/>
    </row>
    <row r="461" spans="1:2" ht="12.75">
      <c r="A461" s="6"/>
      <c r="B461" s="1"/>
    </row>
    <row r="462" spans="1:2" ht="12.75">
      <c r="A462" s="6"/>
      <c r="B462" s="1"/>
    </row>
    <row r="463" spans="1:2" ht="12.75">
      <c r="A463" s="6"/>
      <c r="B463" s="1"/>
    </row>
    <row r="464" spans="1:2" ht="12.75">
      <c r="A464" s="6"/>
      <c r="B464" s="1"/>
    </row>
    <row r="465" spans="1:2" ht="12.75">
      <c r="A465" s="6"/>
      <c r="B465" s="1"/>
    </row>
    <row r="466" spans="1:2" ht="12.75">
      <c r="A466" s="6"/>
      <c r="B466" s="1"/>
    </row>
    <row r="467" spans="1:2" ht="12.75">
      <c r="A467" s="6"/>
      <c r="B467" s="1"/>
    </row>
    <row r="468" spans="1:2" ht="12.75">
      <c r="A468" s="6"/>
      <c r="B468" s="1"/>
    </row>
    <row r="469" spans="1:2" ht="12.75">
      <c r="A469" s="6"/>
      <c r="B469" s="1"/>
    </row>
    <row r="470" spans="1:2" ht="12.75">
      <c r="A470" s="6"/>
      <c r="B470" s="1"/>
    </row>
    <row r="471" spans="1:2" ht="12.75">
      <c r="A471" s="6"/>
      <c r="B471" s="1"/>
    </row>
    <row r="472" spans="1:2" ht="12.75">
      <c r="A472" s="6"/>
      <c r="B472" s="1"/>
    </row>
    <row r="473" spans="1:2" ht="12.75">
      <c r="A473" s="6"/>
      <c r="B473" s="1"/>
    </row>
    <row r="474" spans="1:2" ht="12.75">
      <c r="A474" s="6"/>
      <c r="B474" s="1"/>
    </row>
    <row r="475" spans="1:2" ht="12.75">
      <c r="A475" s="6"/>
      <c r="B475" s="1"/>
    </row>
    <row r="476" spans="1:2" ht="12.75">
      <c r="A476" s="6"/>
      <c r="B476" s="1"/>
    </row>
    <row r="477" spans="1:2" ht="12.75">
      <c r="A477" s="6"/>
      <c r="B477" s="1"/>
    </row>
    <row r="478" spans="1:2" ht="12.75">
      <c r="A478" s="6"/>
      <c r="B478" s="1"/>
    </row>
    <row r="479" spans="1:2" ht="12.75">
      <c r="A479" s="6"/>
      <c r="B479" s="1"/>
    </row>
    <row r="480" spans="1:2" ht="12.75">
      <c r="A480" s="6"/>
      <c r="B480" s="1"/>
    </row>
    <row r="481" spans="1:2" ht="12.75">
      <c r="A481" s="6"/>
      <c r="B481" s="1"/>
    </row>
    <row r="482" spans="1:2" ht="12.75">
      <c r="A482" s="6"/>
      <c r="B482" s="1"/>
    </row>
    <row r="483" spans="1:2" ht="12.75">
      <c r="A483" s="6"/>
      <c r="B483" s="1"/>
    </row>
    <row r="484" spans="1:2" ht="12.75">
      <c r="A484" s="6"/>
      <c r="B484" s="1"/>
    </row>
    <row r="485" spans="1:2" ht="12.75">
      <c r="A485" s="6"/>
      <c r="B485" s="1"/>
    </row>
    <row r="486" spans="1:2" ht="12.75">
      <c r="A486" s="6"/>
      <c r="B486" s="1"/>
    </row>
    <row r="487" spans="1:2" ht="12.75">
      <c r="A487" s="6"/>
      <c r="B487" s="1"/>
    </row>
    <row r="488" spans="1:2" ht="12.75">
      <c r="A488" s="6"/>
      <c r="B488" s="1"/>
    </row>
    <row r="489" spans="1:2" ht="12.75">
      <c r="A489" s="6"/>
      <c r="B489" s="1"/>
    </row>
    <row r="490" spans="1:2" ht="12.75">
      <c r="A490" s="6"/>
      <c r="B490" s="1"/>
    </row>
    <row r="491" spans="1:2" ht="12.75">
      <c r="A491" s="6"/>
      <c r="B491" s="1"/>
    </row>
    <row r="492" spans="1:2" ht="12.75">
      <c r="A492" s="6"/>
      <c r="B492" s="1"/>
    </row>
    <row r="493" spans="1:2" ht="12.75">
      <c r="A493" s="6"/>
      <c r="B493" s="1"/>
    </row>
    <row r="494" spans="1:2" ht="12.75">
      <c r="A494" s="6"/>
      <c r="B494" s="1"/>
    </row>
    <row r="495" spans="1:2" ht="12.75">
      <c r="A495" s="6"/>
      <c r="B495" s="1"/>
    </row>
    <row r="496" spans="1:2" ht="12.75">
      <c r="A496" s="6"/>
      <c r="B496" s="1"/>
    </row>
    <row r="497" spans="1:2" ht="12.75">
      <c r="A497" s="6"/>
      <c r="B497" s="1"/>
    </row>
    <row r="498" spans="1:2" ht="12.75">
      <c r="A498" s="6"/>
      <c r="B498" s="1"/>
    </row>
    <row r="499" spans="1:2" ht="12.75">
      <c r="A499" s="6"/>
      <c r="B499" s="1"/>
    </row>
    <row r="500" spans="1:2" ht="12.75">
      <c r="A500" s="6"/>
      <c r="B500" s="1"/>
    </row>
    <row r="501" spans="1:2" ht="12.75">
      <c r="A501" s="6"/>
      <c r="B501" s="1"/>
    </row>
    <row r="502" spans="1:2" ht="12.75">
      <c r="A502" s="6"/>
      <c r="B502" s="1"/>
    </row>
    <row r="503" spans="1:2" ht="12.75">
      <c r="A503" s="6"/>
      <c r="B503" s="1"/>
    </row>
    <row r="504" spans="1:2" ht="12.75">
      <c r="A504" s="6"/>
      <c r="B504" s="1"/>
    </row>
    <row r="505" spans="1:2" ht="12.75">
      <c r="A505" s="6"/>
      <c r="B505" s="1"/>
    </row>
    <row r="506" spans="1:2" ht="12.75">
      <c r="A506" s="6"/>
      <c r="B506" s="1"/>
    </row>
    <row r="507" spans="1:2" ht="12.75">
      <c r="A507" s="6"/>
      <c r="B507" s="1"/>
    </row>
    <row r="508" spans="1:2" ht="12.75">
      <c r="A508" s="6"/>
      <c r="B508" s="1"/>
    </row>
    <row r="509" spans="1:2" ht="12.75">
      <c r="A509" s="6"/>
      <c r="B509" s="1"/>
    </row>
    <row r="510" spans="1:2" ht="12.75">
      <c r="A510" s="6"/>
      <c r="B510" s="1"/>
    </row>
    <row r="511" spans="1:2" ht="12.75">
      <c r="A511" s="6"/>
      <c r="B511" s="1"/>
    </row>
    <row r="512" spans="1:2" ht="12.75">
      <c r="A512" s="6"/>
      <c r="B512" s="1"/>
    </row>
    <row r="513" spans="1:2" ht="12.75">
      <c r="A513" s="6"/>
      <c r="B513" s="1"/>
    </row>
    <row r="514" spans="1:2" ht="12.75">
      <c r="A514" s="6"/>
      <c r="B514" s="1"/>
    </row>
    <row r="515" spans="1:2" ht="12.75">
      <c r="A515" s="6"/>
      <c r="B515" s="1"/>
    </row>
    <row r="516" spans="1:2" ht="12.75">
      <c r="A516" s="6"/>
      <c r="B516" s="1"/>
    </row>
    <row r="517" spans="1:2" ht="12.75">
      <c r="A517" s="6"/>
      <c r="B517" s="1"/>
    </row>
    <row r="518" spans="1:2" ht="12.75">
      <c r="A518" s="6"/>
      <c r="B518" s="1"/>
    </row>
    <row r="519" spans="1:2" ht="12.75">
      <c r="A519" s="6"/>
      <c r="B519" s="1"/>
    </row>
    <row r="520" spans="1:2" ht="12.75">
      <c r="A520" s="6"/>
      <c r="B520" s="1"/>
    </row>
    <row r="521" spans="1:2" ht="12.75">
      <c r="A521" s="6"/>
      <c r="B521" s="1"/>
    </row>
    <row r="522" spans="1:2" ht="12.75">
      <c r="A522" s="6"/>
      <c r="B522" s="1"/>
    </row>
    <row r="523" spans="1:2" ht="12.75">
      <c r="A523" s="6"/>
      <c r="B523" s="1"/>
    </row>
    <row r="524" spans="1:2" ht="12.75">
      <c r="A524" s="6"/>
      <c r="B524" s="1"/>
    </row>
    <row r="525" spans="1:2" ht="12.75">
      <c r="A525" s="6"/>
      <c r="B525" s="1"/>
    </row>
    <row r="526" spans="1:2" ht="12.75">
      <c r="A526" s="6"/>
      <c r="B526" s="1"/>
    </row>
    <row r="527" spans="1:2" ht="12.75">
      <c r="A527" s="6"/>
      <c r="B527" s="1"/>
    </row>
    <row r="528" spans="1:2" ht="12.75">
      <c r="A528" s="6"/>
      <c r="B528" s="1"/>
    </row>
    <row r="529" spans="1:2" ht="12.75">
      <c r="A529" s="6"/>
      <c r="B529" s="1"/>
    </row>
    <row r="530" spans="1:2" ht="12.75">
      <c r="A530" s="6"/>
      <c r="B530" s="1"/>
    </row>
    <row r="531" spans="1:2" ht="12.75">
      <c r="A531" s="6"/>
      <c r="B531" s="1"/>
    </row>
    <row r="532" spans="1:2" ht="12.75">
      <c r="A532" s="6"/>
      <c r="B532" s="1"/>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117</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82</v>
      </c>
    </row>
    <row r="11" spans="1:5" ht="12.75">
      <c r="A11" t="s">
        <v>66</v>
      </c>
      <c r="D11">
        <v>1.24</v>
      </c>
      <c r="E11" t="s">
        <v>43</v>
      </c>
    </row>
    <row r="12" ht="12.75">
      <c r="A12" t="s">
        <v>65</v>
      </c>
    </row>
    <row r="13" ht="12.75">
      <c r="A13" t="s">
        <v>68</v>
      </c>
    </row>
    <row r="17" ht="12.75">
      <c r="A17" t="s">
        <v>83</v>
      </c>
    </row>
    <row r="18" spans="1:5" ht="12.75">
      <c r="A18" t="s">
        <v>84</v>
      </c>
      <c r="B18" t="s">
        <v>85</v>
      </c>
      <c r="C18" t="s">
        <v>86</v>
      </c>
      <c r="D18" t="s">
        <v>87</v>
      </c>
      <c r="E18" t="s">
        <v>88</v>
      </c>
    </row>
    <row r="19" spans="1:5" ht="12.75">
      <c r="A19" t="s">
        <v>89</v>
      </c>
      <c r="B19">
        <v>5</v>
      </c>
      <c r="C19">
        <v>6.875</v>
      </c>
      <c r="D19">
        <v>8.75</v>
      </c>
      <c r="E19">
        <v>12.5</v>
      </c>
    </row>
    <row r="20" spans="1:5" ht="12.75">
      <c r="A20" t="s">
        <v>90</v>
      </c>
      <c r="B20">
        <f>B19-1.25</f>
        <v>3.75</v>
      </c>
      <c r="C20">
        <f>C19-1.25</f>
        <v>5.625</v>
      </c>
      <c r="D20">
        <f>D19-1.25</f>
        <v>7.5</v>
      </c>
      <c r="E20">
        <f>E19-1.25</f>
        <v>11.25</v>
      </c>
    </row>
    <row r="21" spans="1:5" ht="12.75">
      <c r="A21" t="s">
        <v>91</v>
      </c>
      <c r="B21">
        <f>B19-1.375</f>
        <v>3.625</v>
      </c>
      <c r="C21">
        <f>C19-1.375</f>
        <v>5.5</v>
      </c>
      <c r="D21">
        <f>D19-1.375</f>
        <v>7.375</v>
      </c>
      <c r="E21">
        <f>E19-1.375</f>
        <v>11.125</v>
      </c>
    </row>
    <row r="22" spans="1:10" ht="12.75">
      <c r="A22" t="s">
        <v>92</v>
      </c>
      <c r="B22">
        <f>B19+1.0625</f>
        <v>6.0625</v>
      </c>
      <c r="C22">
        <f>C19+1.0625</f>
        <v>7.9375</v>
      </c>
      <c r="D22">
        <f>D19+1.0625</f>
        <v>9.8125</v>
      </c>
      <c r="E22">
        <f>E19+1.0625</f>
        <v>13.5625</v>
      </c>
      <c r="J22" t="s">
        <v>63</v>
      </c>
    </row>
    <row r="23" spans="1:5" ht="12.75">
      <c r="A23" t="s">
        <v>93</v>
      </c>
      <c r="B23">
        <f>B19+0.6875</f>
        <v>5.6875</v>
      </c>
      <c r="C23">
        <f>C19+0.6875</f>
        <v>7.5625</v>
      </c>
      <c r="D23">
        <f>D19+0.6875</f>
        <v>9.4375</v>
      </c>
      <c r="E23">
        <f>E19+0.6875</f>
        <v>13.1875</v>
      </c>
    </row>
    <row r="28" ht="12.75">
      <c r="A28" t="s">
        <v>94</v>
      </c>
    </row>
    <row r="29" spans="1:2" ht="12.75">
      <c r="A29" t="s">
        <v>95</v>
      </c>
      <c r="B29" t="s">
        <v>96</v>
      </c>
    </row>
    <row r="30" spans="1:2" ht="12.75">
      <c r="A30" t="s">
        <v>97</v>
      </c>
      <c r="B30" t="s">
        <v>98</v>
      </c>
    </row>
    <row r="31" spans="1:2" ht="12.75">
      <c r="A31" t="s">
        <v>99</v>
      </c>
      <c r="B31" t="s">
        <v>100</v>
      </c>
    </row>
    <row r="32" spans="1:2" ht="12.75">
      <c r="A32" t="s">
        <v>101</v>
      </c>
      <c r="B32" t="s">
        <v>102</v>
      </c>
    </row>
    <row r="40" ht="12.75">
      <c r="J40" t="s">
        <v>63</v>
      </c>
    </row>
    <row r="57" ht="12.75">
      <c r="H57" t="s">
        <v>64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2006-05-23T01:30:59Z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