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<sst xmlns="http://schemas.openxmlformats.org/spreadsheetml/2006/main" count="169" uniqueCount="119">
  <si>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</si>
  <si>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</si>
  <si>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</si>
  <si>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</si>
  <si>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</si>
  <si>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</si>
  <si>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</si>
  <si>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</si>
  <si>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</si>
  <si>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</si>
  <si>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</si>
  <si>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</si>
  <si>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</si>
  <si>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</si>
  <si>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</si>
  <si>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</si>
  <si>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</si>
  <si>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</si>
  <si>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</si>
  <si>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</si>
  <si>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</si>
  <si>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</si>
  <si>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</si>
  <si>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</si>
  <si>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</si>
  <si>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</si>
  <si>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</si>
  <si>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</si>
  <si>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</si>
  <si>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</si>
  <si>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</si>
  <si>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</si>
  <si>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</si>
  <si>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</si>
  <si>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</si>
  <si>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</si>
  <si>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</si>
  <si>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</si>
  <si>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</si>
  <si>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</si>
  <si>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</si>
  <si>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</si>
  <si>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</si>
  <si>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</si>
  <si>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</si>
  <si>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</si>
  <si>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</si>
  <si>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</si>
  <si>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</si>
  <si>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</si>
  <si>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</si>
  <si>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</si>
  <si>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</si>
  <si>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</si>
  <si>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</si>
  <si>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</si>
  <si>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</si>
  <si>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</si>
  <si>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</si>
  <si>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</si>
  <si>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</si>
  <si>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</si>
  <si>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</si>
  <si>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</si>
  <si>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</si>
  <si>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</si>
  <si>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</si>
  <si>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</si>
  <si>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</si>
  <si>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</si>
  <si>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</si>
  <si>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</si>
  <si>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</si>
  <si>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</si>
  <si>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</si>
  <si>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</si>
  <si>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</si>
  <si>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</si>
  <si>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</si>
  <si>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</si>
  <si>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</si>
  <si>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</si>
  <si>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</si>
  <si>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</si>
  <si>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</si>
  <si>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</si>
  <si>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</si>
  <si>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</si>
  <si>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</si>
  <si>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</si>
  <si>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</si>
  <si>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</si>
  <si>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</si>
  <si>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</si>
  <si>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</si>
  <si>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</si>
  <si>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</si>
  <si>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</si>
  <si>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</si>
  <si>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</si>
  <si>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</si>
  <si>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</si>
  <si>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</si>
  <si>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</si>
  <si>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</si>
  <si>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</si>
  <si>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</si>
  <si>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</si>
  <si>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</si>
  <si>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</si>
  <si>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</si>
  <si>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Data from Test Stand A, 44lb load cell, Amp C, gain set at 220ohms (switch 6 on)</t>
  </si>
  <si>
    <t>INA 125 amp gain set to 220 ohms switch 6 on)</t>
  </si>
  <si>
    <t>4/16/06E</t>
  </si>
  <si>
    <t>not continuous</t>
  </si>
  <si>
    <t>38-240 static test, rcandy made with SVRC KNO3 plus 2% boric acid</t>
  </si>
  <si>
    <t>made in electric skillet, 300g batch</t>
  </si>
  <si>
    <t>4-16-06E</t>
  </si>
  <si>
    <t>KN/SU/Karo/boric acid - KNO3 from SVRC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</si>
</sst>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KN/SU/Boric acid 
</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Data!$B$10:$B$186</c:f>
              <c:numCache>
                <c:ptCount val="177"/>
                <c:pt idx="0">
                  <c:v>-7.425979999975407E-06</c:v>
                </c:pt>
                <c:pt idx="1">
                  <c:v>-7.425979999975407E-06</c:v>
                </c:pt>
                <c:pt idx="2">
                  <c:v>-7.425979999975407E-06</c:v>
                </c:pt>
                <c:pt idx="3">
                  <c:v>-7.425979999975407E-06</c:v>
                </c:pt>
                <c:pt idx="4">
                  <c:v>-7.425979999975407E-06</c:v>
                </c:pt>
                <c:pt idx="5">
                  <c:v>-7.425979999975407E-06</c:v>
                </c:pt>
                <c:pt idx="6">
                  <c:v>-7.425979999975407E-06</c:v>
                </c:pt>
                <c:pt idx="7">
                  <c:v>-7.425979999975407E-06</c:v>
                </c:pt>
                <c:pt idx="8">
                  <c:v>-7.425979999975407E-06</c:v>
                </c:pt>
                <c:pt idx="9">
                  <c:v>-7.425979999975407E-06</c:v>
                </c:pt>
                <c:pt idx="10">
                  <c:v>0.30550078946000003</c:v>
                </c:pt>
                <c:pt idx="11">
                  <c:v>0.30550078946000003</c:v>
                </c:pt>
                <c:pt idx="12">
                  <c:v>0.30550078946000003</c:v>
                </c:pt>
                <c:pt idx="13">
                  <c:v>0.30550078946000003</c:v>
                </c:pt>
                <c:pt idx="14">
                  <c:v>0.30550078946000003</c:v>
                </c:pt>
                <c:pt idx="15">
                  <c:v>0.61099336348</c:v>
                </c:pt>
                <c:pt idx="16">
                  <c:v>0.9164859375</c:v>
                </c:pt>
                <c:pt idx="17">
                  <c:v>1.2219785115200001</c:v>
                </c:pt>
                <c:pt idx="18">
                  <c:v>1.8329949424</c:v>
                </c:pt>
                <c:pt idx="19">
                  <c:v>3.3605360196</c:v>
                </c:pt>
                <c:pt idx="20">
                  <c:v>3.3605360196</c:v>
                </c:pt>
                <c:pt idx="21">
                  <c:v>17.718108266</c:v>
                </c:pt>
                <c:pt idx="22">
                  <c:v>28.71715481</c:v>
                </c:pt>
                <c:pt idx="23">
                  <c:v>43.38098606</c:v>
                </c:pt>
                <c:pt idx="24">
                  <c:v>65.375950864</c:v>
                </c:pt>
                <c:pt idx="25">
                  <c:v>72.402076728</c:v>
                </c:pt>
                <c:pt idx="26">
                  <c:v>77.59659231</c:v>
                </c:pt>
                <c:pt idx="27">
                  <c:v>77.59659231</c:v>
                </c:pt>
                <c:pt idx="28">
                  <c:v>75.458410196</c:v>
                </c:pt>
                <c:pt idx="29">
                  <c:v>72.097069038</c:v>
                </c:pt>
                <c:pt idx="30">
                  <c:v>70.26389461400001</c:v>
                </c:pt>
                <c:pt idx="31">
                  <c:v>69.653879234</c:v>
                </c:pt>
                <c:pt idx="32">
                  <c:v>69.653879234</c:v>
                </c:pt>
                <c:pt idx="33">
                  <c:v>69.653879234</c:v>
                </c:pt>
                <c:pt idx="34">
                  <c:v>69.042299712</c:v>
                </c:pt>
                <c:pt idx="35">
                  <c:v>65.987530386</c:v>
                </c:pt>
                <c:pt idx="36">
                  <c:v>63.84934827200001</c:v>
                </c:pt>
                <c:pt idx="37">
                  <c:v>63.23776875</c:v>
                </c:pt>
                <c:pt idx="38">
                  <c:v>62.016173847999994</c:v>
                </c:pt>
                <c:pt idx="39">
                  <c:v>61.709602016</c:v>
                </c:pt>
                <c:pt idx="40">
                  <c:v>60.794578945999994</c:v>
                </c:pt>
                <c:pt idx="41">
                  <c:v>59.266412212</c:v>
                </c:pt>
                <c:pt idx="42">
                  <c:v>57.43323778799999</c:v>
                </c:pt>
                <c:pt idx="43">
                  <c:v>55.60006336399999</c:v>
                </c:pt>
                <c:pt idx="44">
                  <c:v>54.683476152</c:v>
                </c:pt>
                <c:pt idx="45">
                  <c:v>54.073460772</c:v>
                </c:pt>
                <c:pt idx="46">
                  <c:v>53.766888939999994</c:v>
                </c:pt>
                <c:pt idx="47">
                  <c:v>53.46188125</c:v>
                </c:pt>
                <c:pt idx="48">
                  <c:v>53.15687356</c:v>
                </c:pt>
                <c:pt idx="49">
                  <c:v>51.933714515999995</c:v>
                </c:pt>
                <c:pt idx="50">
                  <c:v>51.018691446</c:v>
                </c:pt>
                <c:pt idx="51">
                  <c:v>50.407111924</c:v>
                </c:pt>
                <c:pt idx="52">
                  <c:v>50.102104234</c:v>
                </c:pt>
                <c:pt idx="53">
                  <c:v>49.795532402</c:v>
                </c:pt>
                <c:pt idx="54">
                  <c:v>49.490524712</c:v>
                </c:pt>
                <c:pt idx="55">
                  <c:v>49.185517022</c:v>
                </c:pt>
                <c:pt idx="56">
                  <c:v>48.5739375</c:v>
                </c:pt>
                <c:pt idx="57">
                  <c:v>48.26892981</c:v>
                </c:pt>
                <c:pt idx="58">
                  <c:v>47.962357978</c:v>
                </c:pt>
                <c:pt idx="59">
                  <c:v>47.657350287999996</c:v>
                </c:pt>
                <c:pt idx="60">
                  <c:v>47.352342598</c:v>
                </c:pt>
                <c:pt idx="61">
                  <c:v>47.045770766</c:v>
                </c:pt>
                <c:pt idx="62">
                  <c:v>47.352342598</c:v>
                </c:pt>
                <c:pt idx="63">
                  <c:v>47.657350287999996</c:v>
                </c:pt>
                <c:pt idx="64">
                  <c:v>47.657350287999996</c:v>
                </c:pt>
                <c:pt idx="65">
                  <c:v>47.962357978</c:v>
                </c:pt>
                <c:pt idx="66">
                  <c:v>47.962357978</c:v>
                </c:pt>
                <c:pt idx="67">
                  <c:v>47.962357978</c:v>
                </c:pt>
                <c:pt idx="68">
                  <c:v>48.26892981</c:v>
                </c:pt>
                <c:pt idx="69">
                  <c:v>48.26892981</c:v>
                </c:pt>
                <c:pt idx="70">
                  <c:v>48.26892981</c:v>
                </c:pt>
                <c:pt idx="71">
                  <c:v>48.26892981</c:v>
                </c:pt>
                <c:pt idx="72">
                  <c:v>48.26892981</c:v>
                </c:pt>
                <c:pt idx="73">
                  <c:v>48.26892981</c:v>
                </c:pt>
                <c:pt idx="74">
                  <c:v>48.26892981</c:v>
                </c:pt>
                <c:pt idx="75">
                  <c:v>48.26892981</c:v>
                </c:pt>
                <c:pt idx="76">
                  <c:v>47.962357978</c:v>
                </c:pt>
                <c:pt idx="77">
                  <c:v>47.962357978</c:v>
                </c:pt>
                <c:pt idx="78">
                  <c:v>47.962357978</c:v>
                </c:pt>
                <c:pt idx="79">
                  <c:v>47.962357978</c:v>
                </c:pt>
                <c:pt idx="80">
                  <c:v>47.657350287999996</c:v>
                </c:pt>
                <c:pt idx="81">
                  <c:v>47.657350287999996</c:v>
                </c:pt>
                <c:pt idx="82">
                  <c:v>47.352342598</c:v>
                </c:pt>
                <c:pt idx="83">
                  <c:v>47.352342598</c:v>
                </c:pt>
                <c:pt idx="84">
                  <c:v>47.352342598</c:v>
                </c:pt>
                <c:pt idx="85">
                  <c:v>46.740763076</c:v>
                </c:pt>
                <c:pt idx="86">
                  <c:v>46.13074769599999</c:v>
                </c:pt>
                <c:pt idx="87">
                  <c:v>45.824175864</c:v>
                </c:pt>
                <c:pt idx="88">
                  <c:v>45.214160484</c:v>
                </c:pt>
                <c:pt idx="89">
                  <c:v>45.214160484</c:v>
                </c:pt>
                <c:pt idx="90">
                  <c:v>44.907588652</c:v>
                </c:pt>
                <c:pt idx="91">
                  <c:v>44.907588652</c:v>
                </c:pt>
                <c:pt idx="92">
                  <c:v>45.214160484</c:v>
                </c:pt>
                <c:pt idx="93">
                  <c:v>45.214160484</c:v>
                </c:pt>
                <c:pt idx="94">
                  <c:v>45.519168174</c:v>
                </c:pt>
                <c:pt idx="95">
                  <c:v>45.214160484</c:v>
                </c:pt>
                <c:pt idx="96">
                  <c:v>44.907588652</c:v>
                </c:pt>
                <c:pt idx="97">
                  <c:v>44.907588652</c:v>
                </c:pt>
                <c:pt idx="98">
                  <c:v>44.907588652</c:v>
                </c:pt>
                <c:pt idx="99">
                  <c:v>44.907588652</c:v>
                </c:pt>
                <c:pt idx="100">
                  <c:v>44.907588652</c:v>
                </c:pt>
                <c:pt idx="101">
                  <c:v>44.907588652</c:v>
                </c:pt>
                <c:pt idx="102">
                  <c:v>44.907588652</c:v>
                </c:pt>
                <c:pt idx="103">
                  <c:v>44.907588652</c:v>
                </c:pt>
                <c:pt idx="104">
                  <c:v>44.602580962000005</c:v>
                </c:pt>
                <c:pt idx="105">
                  <c:v>44.602580962000005</c:v>
                </c:pt>
                <c:pt idx="106">
                  <c:v>43.99100144</c:v>
                </c:pt>
                <c:pt idx="107">
                  <c:v>42.769406538</c:v>
                </c:pt>
                <c:pt idx="108">
                  <c:v>42.157827016</c:v>
                </c:pt>
                <c:pt idx="109">
                  <c:v>41.852819325999995</c:v>
                </c:pt>
                <c:pt idx="110">
                  <c:v>41.547811636</c:v>
                </c:pt>
                <c:pt idx="111">
                  <c:v>41.242803945999995</c:v>
                </c:pt>
                <c:pt idx="112">
                  <c:v>41.242803945999995</c:v>
                </c:pt>
                <c:pt idx="113">
                  <c:v>41.242803945999995</c:v>
                </c:pt>
                <c:pt idx="114">
                  <c:v>40.93623211399999</c:v>
                </c:pt>
                <c:pt idx="115">
                  <c:v>40.326216734</c:v>
                </c:pt>
                <c:pt idx="116">
                  <c:v>40.019644901999996</c:v>
                </c:pt>
                <c:pt idx="117">
                  <c:v>39.714637212</c:v>
                </c:pt>
                <c:pt idx="118">
                  <c:v>39.409629521999996</c:v>
                </c:pt>
                <c:pt idx="119">
                  <c:v>38.49304231</c:v>
                </c:pt>
                <c:pt idx="120">
                  <c:v>38.186470478</c:v>
                </c:pt>
                <c:pt idx="121">
                  <c:v>37.576455098</c:v>
                </c:pt>
                <c:pt idx="122">
                  <c:v>37.269883265999994</c:v>
                </c:pt>
                <c:pt idx="123">
                  <c:v>36.964875576</c:v>
                </c:pt>
                <c:pt idx="124">
                  <c:v>36.659867886</c:v>
                </c:pt>
                <c:pt idx="125">
                  <c:v>36.048288363999994</c:v>
                </c:pt>
                <c:pt idx="126">
                  <c:v>36.048288363999994</c:v>
                </c:pt>
                <c:pt idx="127">
                  <c:v>36.048288363999994</c:v>
                </c:pt>
                <c:pt idx="128">
                  <c:v>36.048288363999994</c:v>
                </c:pt>
                <c:pt idx="129">
                  <c:v>35.743280674</c:v>
                </c:pt>
                <c:pt idx="130">
                  <c:v>35.438272984</c:v>
                </c:pt>
                <c:pt idx="131">
                  <c:v>35.438272984</c:v>
                </c:pt>
                <c:pt idx="132">
                  <c:v>35.438272984</c:v>
                </c:pt>
                <c:pt idx="133">
                  <c:v>35.131701152</c:v>
                </c:pt>
                <c:pt idx="134">
                  <c:v>35.131701152</c:v>
                </c:pt>
                <c:pt idx="135">
                  <c:v>35.131701152</c:v>
                </c:pt>
                <c:pt idx="136">
                  <c:v>35.131701152</c:v>
                </c:pt>
                <c:pt idx="137">
                  <c:v>34.826693462</c:v>
                </c:pt>
                <c:pt idx="138">
                  <c:v>34.826693462</c:v>
                </c:pt>
                <c:pt idx="139">
                  <c:v>32.688511348</c:v>
                </c:pt>
                <c:pt idx="140">
                  <c:v>31.771924136000006</c:v>
                </c:pt>
                <c:pt idx="141">
                  <c:v>30.855336924</c:v>
                </c:pt>
                <c:pt idx="142">
                  <c:v>30.243757402000004</c:v>
                </c:pt>
                <c:pt idx="143">
                  <c:v>28.410582978000004</c:v>
                </c:pt>
                <c:pt idx="144">
                  <c:v>27.188988076</c:v>
                </c:pt>
                <c:pt idx="145">
                  <c:v>25.662385484</c:v>
                </c:pt>
                <c:pt idx="146">
                  <c:v>23.829211060000002</c:v>
                </c:pt>
                <c:pt idx="147">
                  <c:v>22.606052016000003</c:v>
                </c:pt>
                <c:pt idx="148">
                  <c:v>21.384457114000003</c:v>
                </c:pt>
                <c:pt idx="149">
                  <c:v>18.94126731</c:v>
                </c:pt>
                <c:pt idx="150">
                  <c:v>17.108092886</c:v>
                </c:pt>
                <c:pt idx="151">
                  <c:v>14.9692851152</c:v>
                </c:pt>
                <c:pt idx="152">
                  <c:v>11.914359375</c:v>
                </c:pt>
                <c:pt idx="153">
                  <c:v>8.553956702199999</c:v>
                </c:pt>
                <c:pt idx="154">
                  <c:v>6.1099848272</c:v>
                </c:pt>
                <c:pt idx="155">
                  <c:v>3.6660129522000005</c:v>
                </c:pt>
                <c:pt idx="156">
                  <c:v>2.4439488076</c:v>
                </c:pt>
                <c:pt idx="157">
                  <c:v>1.2219785115200001</c:v>
                </c:pt>
                <c:pt idx="158">
                  <c:v>0.61099336348</c:v>
                </c:pt>
                <c:pt idx="159">
                  <c:v>-7.425979999975407E-06</c:v>
                </c:pt>
                <c:pt idx="160">
                  <c:v>-0.3055</c:v>
                </c:pt>
                <c:pt idx="161">
                  <c:v>-0.3055</c:v>
                </c:pt>
                <c:pt idx="162">
                  <c:v>-0.61099257402</c:v>
                </c:pt>
                <c:pt idx="163">
                  <c:v>-0.61099257402</c:v>
                </c:pt>
                <c:pt idx="164">
                  <c:v>-0.61099257402</c:v>
                </c:pt>
                <c:pt idx="165">
                  <c:v>-0.3055</c:v>
                </c:pt>
                <c:pt idx="166">
                  <c:v>-0.3055</c:v>
                </c:pt>
                <c:pt idx="167">
                  <c:v>-0.3055</c:v>
                </c:pt>
                <c:pt idx="168">
                  <c:v>-0.3055</c:v>
                </c:pt>
                <c:pt idx="169">
                  <c:v>-0.3055</c:v>
                </c:pt>
                <c:pt idx="170">
                  <c:v>-0.61099257402</c:v>
                </c:pt>
                <c:pt idx="171">
                  <c:v>-0.61099257402</c:v>
                </c:pt>
                <c:pt idx="172">
                  <c:v>-0.61099257402</c:v>
                </c:pt>
                <c:pt idx="173">
                  <c:v>-0.61099257402</c:v>
                </c:pt>
                <c:pt idx="174">
                  <c:v>-0.91650078946</c:v>
                </c:pt>
                <c:pt idx="175">
                  <c:v>-0.91650078946</c:v>
                </c:pt>
                <c:pt idx="176">
                  <c:v>-0.91650078946</c:v>
                </c:pt>
              </c:numCache>
            </c:numRef>
          </c:val>
          <c:smooth val="0"/>
        </c:ser>
        <c:axId val="18325282"/>
        <c:axId val="30709811"/>
      </c:lineChart>
      <c:catAx>
        <c:axId val="18325282"/>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0709811"/>
        <c:crosses val="autoZero"/>
        <c:auto val="1"/>
        <c:lblOffset val="100"/>
        <c:noMultiLvlLbl val="0"/>
      </c:catAx>
      <c:valAx>
        <c:axId val="30709811"/>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8325282"/>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7952844"/>
        <c:axId val="4466733"/>
      </c:lineChart>
      <c:catAx>
        <c:axId val="7952844"/>
        <c:scaling>
          <c:orientation val="minMax"/>
        </c:scaling>
        <c:axPos val="b"/>
        <c:delete val="0"/>
        <c:numFmt formatCode="General" sourceLinked="1"/>
        <c:majorTickMark val="out"/>
        <c:minorTickMark val="none"/>
        <c:tickLblPos val="nextTo"/>
        <c:crossAx val="4466733"/>
        <c:crosses val="autoZero"/>
        <c:auto val="1"/>
        <c:lblOffset val="100"/>
        <c:noMultiLvlLbl val="0"/>
      </c:catAx>
      <c:valAx>
        <c:axId val="4466733"/>
        <c:scaling>
          <c:orientation val="minMax"/>
          <c:max val="20"/>
          <c:min val="0"/>
        </c:scaling>
        <c:axPos val="l"/>
        <c:majorGridlines/>
        <c:delete val="0"/>
        <c:numFmt formatCode="General" sourceLinked="1"/>
        <c:majorTickMark val="out"/>
        <c:minorTickMark val="none"/>
        <c:tickLblPos val="nextTo"/>
        <c:crossAx val="795284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Data!$B$10:$B$186</c:f>
              <c:numCach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numCache>
            </c:numRef>
          </c:val>
          <c:smooth val="0"/>
        </c:ser>
        <c:marker val="1"/>
        <c:axId val="40200598"/>
        <c:axId val="26261063"/>
      </c:lineChart>
      <c:catAx>
        <c:axId val="40200598"/>
        <c:scaling>
          <c:orientation val="minMax"/>
        </c:scaling>
        <c:axPos val="b"/>
        <c:delete val="0"/>
        <c:numFmt formatCode="General" sourceLinked="1"/>
        <c:majorTickMark val="out"/>
        <c:minorTickMark val="none"/>
        <c:tickLblPos val="nextTo"/>
        <c:crossAx val="26261063"/>
        <c:crosses val="autoZero"/>
        <c:auto val="1"/>
        <c:lblOffset val="100"/>
        <c:noMultiLvlLbl val="0"/>
      </c:catAx>
      <c:valAx>
        <c:axId val="26261063"/>
        <c:scaling>
          <c:orientation val="minMax"/>
        </c:scaling>
        <c:axPos val="l"/>
        <c:majorGridlines/>
        <c:delete val="0"/>
        <c:numFmt formatCode="General" sourceLinked="1"/>
        <c:majorTickMark val="out"/>
        <c:minorTickMark val="none"/>
        <c:tickLblPos val="nextTo"/>
        <c:crossAx val="4020059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KN/Sucrose propellant made with SVRC KNO3 acidified with boric acid
Batch made from
200g KNO3
100g sucrose
40g Karo Syrup
6g Boric Acid
100ml water
Liquid did not darken when boiled.  I inadvertently overcooked this propellant so that it was rather dark and did not burn continuously at 1 atm.  
But it has a very nice working texture, which was not present in previous, unacidified batches.
Grain wrapped with 1 layer rich fuse paper.  Ignitor is fuse paper strip with a pinch of Ti flakes.  These are apparent upon ignitor firing.  
Quick rise to pressure, good burn.  
Initial peak is thought due to ignitor briefly plugging nozzle.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J12" sqref="J12"/>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117</v>
      </c>
      <c r="C1" t="s">
        <v>115</v>
      </c>
    </row>
    <row r="2" ht="12.75">
      <c r="C2" t="s">
        <v>116</v>
      </c>
    </row>
    <row r="3" ht="12.75">
      <c r="C3" t="s">
        <v>82</v>
      </c>
    </row>
    <row r="4" ht="12.75">
      <c r="C4" t="s">
        <v>107</v>
      </c>
    </row>
    <row r="8" spans="3:7" ht="12.75">
      <c r="C8" t="s">
        <v>6</v>
      </c>
      <c r="F8" t="s">
        <v>6</v>
      </c>
      <c r="G8" t="s">
        <v>6</v>
      </c>
    </row>
    <row r="9" spans="9:13" ht="12.75">
      <c r="I9" t="s">
        <v>47</v>
      </c>
      <c r="J9">
        <v>1</v>
      </c>
      <c r="K9">
        <v>2</v>
      </c>
      <c r="L9">
        <v>3</v>
      </c>
      <c r="M9">
        <v>4</v>
      </c>
    </row>
    <row r="10" spans="9:10" ht="12.75">
      <c r="I10" t="s">
        <v>13</v>
      </c>
      <c r="J10" s="5" t="s">
        <v>83</v>
      </c>
    </row>
    <row r="11" spans="9:10" ht="12.75">
      <c r="I11" t="s">
        <v>14</v>
      </c>
      <c r="J11" t="s">
        <v>118</v>
      </c>
    </row>
    <row r="12" spans="9:12" ht="12.75">
      <c r="I12" t="s">
        <v>15</v>
      </c>
      <c r="J12" t="s">
        <v>114</v>
      </c>
      <c r="L12" t="s">
        <v>76</v>
      </c>
    </row>
    <row r="13" spans="11:19" ht="12.75">
      <c r="K13" t="s">
        <v>6</v>
      </c>
      <c r="N13" t="s">
        <v>42</v>
      </c>
      <c r="P13" t="s">
        <v>56</v>
      </c>
      <c r="R13">
        <v>0</v>
      </c>
      <c r="S13" t="s">
        <v>43</v>
      </c>
    </row>
    <row r="14" spans="9:16" ht="12.75">
      <c r="I14" t="s">
        <v>18</v>
      </c>
      <c r="J14">
        <v>3.624</v>
      </c>
      <c r="K14" t="s">
        <v>6</v>
      </c>
      <c r="L14" t="s">
        <v>6</v>
      </c>
      <c r="N14" s="1">
        <f>SUM(J14:M14)</f>
        <v>3.624</v>
      </c>
      <c r="O14" t="s">
        <v>11</v>
      </c>
      <c r="P14" t="s">
        <v>6</v>
      </c>
    </row>
    <row r="15" spans="9:16" ht="12.75">
      <c r="I15" t="s">
        <v>16</v>
      </c>
      <c r="J15">
        <v>1.1865</v>
      </c>
      <c r="K15" t="s">
        <v>6</v>
      </c>
      <c r="L15" t="s">
        <v>6</v>
      </c>
      <c r="N15" s="1">
        <f>AVERAGE(J15:M15)</f>
        <v>1.1865</v>
      </c>
      <c r="O15" t="s">
        <v>11</v>
      </c>
      <c r="P15" t="s">
        <v>6</v>
      </c>
    </row>
    <row r="16" spans="9:15" ht="12.75">
      <c r="I16" t="s">
        <v>17</v>
      </c>
      <c r="J16">
        <v>0.372</v>
      </c>
      <c r="N16" s="1">
        <f>AVERAGE(J16:M16)</f>
        <v>0.372</v>
      </c>
      <c r="O16" t="s">
        <v>51</v>
      </c>
    </row>
    <row r="17" spans="9:16" ht="12.75">
      <c r="I17" t="s">
        <v>50</v>
      </c>
      <c r="J17">
        <v>96.2</v>
      </c>
      <c r="N17" s="1">
        <f>SUM(J17:M17)</f>
        <v>96.2</v>
      </c>
      <c r="O17" t="s">
        <v>23</v>
      </c>
      <c r="P17" t="s">
        <v>6</v>
      </c>
    </row>
    <row r="18" spans="9:15" ht="12.75">
      <c r="I18" t="s">
        <v>37</v>
      </c>
      <c r="J18">
        <f>(J15-J16)/2</f>
        <v>0.40725000000000006</v>
      </c>
      <c r="K18" t="s">
        <v>6</v>
      </c>
      <c r="L18" t="s">
        <v>6</v>
      </c>
      <c r="M18">
        <f>(M15-M16)/2</f>
        <v>0</v>
      </c>
      <c r="N18" s="1">
        <f>AVERAGE(J18:J18)</f>
        <v>0.40725000000000006</v>
      </c>
      <c r="O18" t="s">
        <v>11</v>
      </c>
    </row>
    <row r="19" spans="9:15" ht="12.75">
      <c r="I19" t="s">
        <v>41</v>
      </c>
      <c r="J19">
        <v>96.2</v>
      </c>
      <c r="K19" t="s">
        <v>6</v>
      </c>
      <c r="L19" t="s">
        <v>6</v>
      </c>
      <c r="M19">
        <f>M17-(R13*M14)</f>
        <v>0</v>
      </c>
      <c r="N19" s="1">
        <f>SUM(J19:M19)</f>
        <v>96.2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85</v>
      </c>
      <c r="N24" t="s">
        <v>110</v>
      </c>
    </row>
    <row r="26" spans="10:11" ht="12.75">
      <c r="J26" t="s">
        <v>21</v>
      </c>
      <c r="K26" t="s">
        <v>79</v>
      </c>
    </row>
    <row r="27" spans="9:14" ht="12.75">
      <c r="I27" t="s">
        <v>8</v>
      </c>
      <c r="J27">
        <v>272</v>
      </c>
      <c r="K27">
        <v>1050</v>
      </c>
      <c r="M27" t="s">
        <v>80</v>
      </c>
      <c r="N27" t="s">
        <v>44</v>
      </c>
    </row>
    <row r="28" spans="9:15" ht="12.75">
      <c r="I28" t="s">
        <v>22</v>
      </c>
      <c r="J28">
        <v>272</v>
      </c>
      <c r="K28">
        <v>1050</v>
      </c>
      <c r="M28" t="s">
        <v>80</v>
      </c>
      <c r="N28" t="s">
        <v>33</v>
      </c>
      <c r="O28">
        <f>((J22/2)^2)*PI()</f>
        <v>0.07258335666853857</v>
      </c>
    </row>
    <row r="29" spans="9:15" ht="12.75">
      <c r="I29" t="s">
        <v>10</v>
      </c>
      <c r="J29">
        <v>218</v>
      </c>
      <c r="K29">
        <v>750</v>
      </c>
      <c r="M29" t="s">
        <v>80</v>
      </c>
      <c r="N29" t="s">
        <v>35</v>
      </c>
      <c r="O29">
        <f>C32/O28</f>
        <v>1069.0686663108602</v>
      </c>
    </row>
    <row r="30" spans="9:14" ht="12.75">
      <c r="I30" t="s">
        <v>36</v>
      </c>
      <c r="J30">
        <f>(N18/C34)/2</f>
        <v>0.3674436090225564</v>
      </c>
      <c r="K30" t="s">
        <v>38</v>
      </c>
      <c r="N30" t="s">
        <v>45</v>
      </c>
    </row>
    <row r="31" ht="12.75">
      <c r="L31" t="s">
        <v>81</v>
      </c>
    </row>
    <row r="32" spans="1:4" ht="12.75">
      <c r="A32" t="s">
        <v>12</v>
      </c>
      <c r="C32" s="2">
        <f>MAX(Data!B10:B500)</f>
        <v>77.59659231</v>
      </c>
      <c r="D32" t="s">
        <v>30</v>
      </c>
    </row>
    <row r="33" spans="1:7" ht="12.75">
      <c r="A33" t="s">
        <v>2</v>
      </c>
      <c r="C33" s="2">
        <f>AVERAGE(Data!B31:B164)</f>
        <v>44.75529258108653</v>
      </c>
      <c r="D33" t="s">
        <v>27</v>
      </c>
      <c r="F33" t="s">
        <v>6</v>
      </c>
      <c r="G33" t="s">
        <v>6</v>
      </c>
    </row>
    <row r="34" spans="1:4" ht="12.75">
      <c r="A34" t="s">
        <v>0</v>
      </c>
      <c r="C34" s="2">
        <f>(164-31)/240</f>
        <v>0.5541666666666667</v>
      </c>
      <c r="D34" t="s">
        <v>31</v>
      </c>
    </row>
    <row r="35" spans="1:6" ht="12.75">
      <c r="A35" t="s">
        <v>3</v>
      </c>
      <c r="C35" s="2">
        <f>((SUM(Data!B31:B164))/240)</f>
        <v>24.988371691106643</v>
      </c>
      <c r="D35" t="s">
        <v>4</v>
      </c>
      <c r="F35" t="s">
        <v>6</v>
      </c>
    </row>
    <row r="36" spans="1:9" ht="12.75">
      <c r="A36" t="s">
        <v>3</v>
      </c>
      <c r="C36" s="2">
        <f>C35*4.448</f>
        <v>111.14827728204236</v>
      </c>
      <c r="D36" t="s">
        <v>5</v>
      </c>
      <c r="H36" t="s">
        <v>78</v>
      </c>
      <c r="I36" s="3"/>
    </row>
    <row r="37" spans="1:8" ht="12.75">
      <c r="A37" t="s">
        <v>70</v>
      </c>
      <c r="C37" s="1">
        <f>(N19)/1000</f>
        <v>0.09620000000000001</v>
      </c>
      <c r="D37" t="s">
        <v>49</v>
      </c>
      <c r="H37" t="s">
        <v>112</v>
      </c>
    </row>
    <row r="38" spans="1:4" ht="12.75">
      <c r="A38" t="s">
        <v>70</v>
      </c>
      <c r="C38" s="3">
        <f>C37/453.54*1000</f>
        <v>0.21210918551836663</v>
      </c>
      <c r="D38" t="s">
        <v>7</v>
      </c>
    </row>
    <row r="39" spans="1:4" ht="12.75">
      <c r="A39" t="s">
        <v>109</v>
      </c>
      <c r="C39" s="2">
        <f>(C36/C37)/9.8</f>
        <v>117.89668344227836</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0.195</v>
      </c>
      <c r="J43">
        <f>(I43)/H43</f>
        <v>0.06190476190476191</v>
      </c>
      <c r="K43">
        <f>1/J43</f>
        <v>16.153846153846153</v>
      </c>
    </row>
    <row r="44" spans="1:11" ht="12.75">
      <c r="A44" t="s">
        <v>29</v>
      </c>
      <c r="H44">
        <v>18.15</v>
      </c>
      <c r="I44" s="3">
        <v>1.211</v>
      </c>
      <c r="J44">
        <f>(I44)/H44</f>
        <v>0.06672176308539945</v>
      </c>
      <c r="K44">
        <f>1/J44</f>
        <v>14.987613542526836</v>
      </c>
    </row>
    <row r="45" spans="1:11" ht="12.75">
      <c r="A45" t="s">
        <v>32</v>
      </c>
      <c r="H45">
        <v>33.15</v>
      </c>
      <c r="I45" s="3">
        <v>2.188</v>
      </c>
      <c r="J45">
        <f>(I45)/H45</f>
        <v>0.06600301659125189</v>
      </c>
      <c r="K45">
        <f>1/J45</f>
        <v>15.150822669104203</v>
      </c>
    </row>
    <row r="46" spans="8:11" ht="12.75">
      <c r="H46">
        <v>48.15</v>
      </c>
      <c r="I46" s="3">
        <v>2.969</v>
      </c>
      <c r="J46">
        <f>(I46)/H46</f>
        <v>0.06166147455867082</v>
      </c>
      <c r="K46">
        <f>1/J46</f>
        <v>16.217581677332436</v>
      </c>
    </row>
    <row r="47" spans="1:11" ht="12.75">
      <c r="A47" t="s">
        <v>6</v>
      </c>
      <c r="G47" t="s">
        <v>6</v>
      </c>
      <c r="H47">
        <v>63.15</v>
      </c>
      <c r="I47" s="3">
        <v>4.023</v>
      </c>
      <c r="J47">
        <f>(I47)/H47</f>
        <v>0.06370546318289785</v>
      </c>
      <c r="K47">
        <f>1/J47</f>
        <v>15.697240865026101</v>
      </c>
    </row>
    <row r="48" ht="12.75">
      <c r="I48" s="3"/>
    </row>
    <row r="49" ht="12.75">
      <c r="I49" s="3"/>
    </row>
    <row r="50" spans="1:9" ht="12.75">
      <c r="A50" t="s">
        <v>84</v>
      </c>
      <c r="I50" s="3"/>
    </row>
    <row r="51" spans="1:9" ht="12.75">
      <c r="A51" t="s">
        <v>108</v>
      </c>
      <c r="B51">
        <v>4.504</v>
      </c>
      <c r="C51" t="s">
        <v>54</v>
      </c>
      <c r="D51">
        <f>B52-B51</f>
        <v>0.7670000000000003</v>
      </c>
      <c r="E51" t="s">
        <v>55</v>
      </c>
      <c r="I51" s="3"/>
    </row>
    <row r="52" spans="1:11" ht="12.75">
      <c r="A52" t="s">
        <v>52</v>
      </c>
      <c r="B52">
        <v>5.271</v>
      </c>
      <c r="I52" s="7" t="s">
        <v>67</v>
      </c>
      <c r="J52">
        <f>AVERAGE(J44:J50)</f>
        <v>0.064522929354555</v>
      </c>
      <c r="K52">
        <f>AVERAGE(K43:K47)</f>
        <v>15.641420981567146</v>
      </c>
    </row>
    <row r="53" spans="1:11" ht="12.75">
      <c r="A53" t="s">
        <v>77</v>
      </c>
      <c r="B53">
        <v>5.338</v>
      </c>
      <c r="K53" t="s">
        <v>71</v>
      </c>
    </row>
    <row r="54" spans="1:11" ht="12.75">
      <c r="A54" t="s">
        <v>53</v>
      </c>
      <c r="B54">
        <v>5.829</v>
      </c>
      <c r="C54" t="s">
        <v>0</v>
      </c>
      <c r="D54">
        <f>B54-B52</f>
        <v>0.5579999999999998</v>
      </c>
      <c r="E54" t="s">
        <v>55</v>
      </c>
      <c r="K54" t="s">
        <v>72</v>
      </c>
    </row>
    <row r="55" spans="1:5" ht="12.75">
      <c r="A55" t="s">
        <v>6</v>
      </c>
      <c r="B55" t="s">
        <v>6</v>
      </c>
      <c r="C55" t="s">
        <v>6</v>
      </c>
      <c r="D55" t="s">
        <v>6</v>
      </c>
      <c r="E55" t="s">
        <v>6</v>
      </c>
    </row>
    <row r="58" ht="12.75">
      <c r="D58" s="2"/>
    </row>
    <row r="59" ht="12.75">
      <c r="A59" t="s">
        <v>73</v>
      </c>
    </row>
    <row r="60" ht="12.75">
      <c r="A60" s="8">
        <v>38823</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24">
      <selection activeCell="A1" sqref="A1:A2"/>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1">
        <v>0.019531</v>
      </c>
      <c r="B10" s="1">
        <f>(A10*15.64142)-0.3055</f>
        <v>-7.425979999975407E-06</v>
      </c>
      <c r="D10" s="2">
        <f>MAX(B10:B384)</f>
        <v>77.59659231</v>
      </c>
      <c r="E10">
        <f>D10/10</f>
        <v>7.7596592310000005</v>
      </c>
    </row>
    <row r="11" spans="1:2" ht="12.75">
      <c r="A11" s="1">
        <v>0.019531</v>
      </c>
      <c r="B11" s="1">
        <f aca="true" t="shared" si="0" ref="B11:B74">(A11*15.64142)-0.3055</f>
        <v>-7.425979999975407E-06</v>
      </c>
    </row>
    <row r="12" spans="1:2" ht="12.75">
      <c r="A12" s="1">
        <v>0.019531</v>
      </c>
      <c r="B12" s="1">
        <f t="shared" si="0"/>
        <v>-7.425979999975407E-06</v>
      </c>
    </row>
    <row r="13" spans="1:4" ht="12.75">
      <c r="A13" s="1">
        <v>0.019531</v>
      </c>
      <c r="B13" s="1">
        <f t="shared" si="0"/>
        <v>-7.425979999975407E-06</v>
      </c>
      <c r="D13" t="s">
        <v>6</v>
      </c>
    </row>
    <row r="14" spans="1:4" ht="12.75">
      <c r="A14" s="1">
        <v>0.019531</v>
      </c>
      <c r="B14" s="1">
        <f t="shared" si="0"/>
        <v>-7.425979999975407E-06</v>
      </c>
      <c r="D14" t="s">
        <v>6</v>
      </c>
    </row>
    <row r="15" spans="1:4" ht="12.75">
      <c r="A15" s="1">
        <v>0.019531</v>
      </c>
      <c r="B15" s="1">
        <f t="shared" si="0"/>
        <v>-7.425979999975407E-06</v>
      </c>
      <c r="D15" t="s">
        <v>6</v>
      </c>
    </row>
    <row r="16" spans="1:2" ht="12.75">
      <c r="A16" s="1">
        <v>0.019531</v>
      </c>
      <c r="B16" s="1">
        <f t="shared" si="0"/>
        <v>-7.425979999975407E-06</v>
      </c>
    </row>
    <row r="17" spans="1:2" ht="12.75">
      <c r="A17" s="1">
        <v>0.019531</v>
      </c>
      <c r="B17" s="1">
        <f t="shared" si="0"/>
        <v>-7.425979999975407E-06</v>
      </c>
    </row>
    <row r="18" spans="1:2" ht="12.75">
      <c r="A18" s="1">
        <v>0.019531</v>
      </c>
      <c r="B18" s="1">
        <f t="shared" si="0"/>
        <v>-7.425979999975407E-06</v>
      </c>
    </row>
    <row r="19" spans="1:2" ht="12.75">
      <c r="A19" s="1">
        <v>0.019531</v>
      </c>
      <c r="B19" s="1">
        <f t="shared" si="0"/>
        <v>-7.425979999975407E-06</v>
      </c>
    </row>
    <row r="20" spans="1:2" ht="12.75">
      <c r="A20" s="1">
        <v>0.039063</v>
      </c>
      <c r="B20" s="1">
        <f t="shared" si="0"/>
        <v>0.30550078946000003</v>
      </c>
    </row>
    <row r="21" spans="1:2" ht="12.75">
      <c r="A21" s="1">
        <v>0.039063</v>
      </c>
      <c r="B21" s="1">
        <f t="shared" si="0"/>
        <v>0.30550078946000003</v>
      </c>
    </row>
    <row r="22" spans="1:2" ht="12.75">
      <c r="A22" s="1">
        <v>0.039063</v>
      </c>
      <c r="B22" s="1">
        <f t="shared" si="0"/>
        <v>0.30550078946000003</v>
      </c>
    </row>
    <row r="23" spans="1:2" ht="12.75">
      <c r="A23" s="1">
        <v>0.039063</v>
      </c>
      <c r="B23" s="1">
        <f t="shared" si="0"/>
        <v>0.30550078946000003</v>
      </c>
    </row>
    <row r="24" spans="1:2" ht="12.75">
      <c r="A24" s="1">
        <v>0.039063</v>
      </c>
      <c r="B24" s="1">
        <f t="shared" si="0"/>
        <v>0.30550078946000003</v>
      </c>
    </row>
    <row r="25" spans="1:2" ht="12.75">
      <c r="A25" s="1">
        <v>0.058594</v>
      </c>
      <c r="B25" s="1">
        <f t="shared" si="0"/>
        <v>0.61099336348</v>
      </c>
    </row>
    <row r="26" spans="1:2" ht="12.75">
      <c r="A26" s="1">
        <v>0.078125</v>
      </c>
      <c r="B26" s="1">
        <f t="shared" si="0"/>
        <v>0.9164859375</v>
      </c>
    </row>
    <row r="27" spans="1:2" ht="12.75">
      <c r="A27" s="1">
        <v>0.097656</v>
      </c>
      <c r="B27" s="1">
        <f t="shared" si="0"/>
        <v>1.2219785115200001</v>
      </c>
    </row>
    <row r="28" spans="1:2" ht="12.75">
      <c r="A28" s="1">
        <v>0.13672</v>
      </c>
      <c r="B28" s="1">
        <f t="shared" si="0"/>
        <v>1.8329949424</v>
      </c>
    </row>
    <row r="29" spans="1:2" ht="12.75">
      <c r="A29" s="1">
        <v>0.23438</v>
      </c>
      <c r="B29" s="1">
        <f t="shared" si="0"/>
        <v>3.3605360196</v>
      </c>
    </row>
    <row r="30" spans="1:2" ht="12.75">
      <c r="A30" s="1">
        <v>0.23438</v>
      </c>
      <c r="B30" s="1">
        <f t="shared" si="0"/>
        <v>3.3605360196</v>
      </c>
    </row>
    <row r="31" spans="1:3" ht="12.75">
      <c r="A31" s="1">
        <v>1.1523</v>
      </c>
      <c r="B31" s="1">
        <f t="shared" si="0"/>
        <v>17.718108266</v>
      </c>
      <c r="C31" s="1" t="s">
        <v>48</v>
      </c>
    </row>
    <row r="32" spans="1:2" ht="12.75">
      <c r="A32" s="1">
        <v>1.8555</v>
      </c>
      <c r="B32" s="1">
        <f t="shared" si="0"/>
        <v>28.71715481</v>
      </c>
    </row>
    <row r="33" spans="1:2" ht="12.75">
      <c r="A33" s="1">
        <v>2.793</v>
      </c>
      <c r="B33" s="1">
        <f t="shared" si="0"/>
        <v>43.38098606</v>
      </c>
    </row>
    <row r="34" spans="1:2" ht="12.75">
      <c r="A34" s="1">
        <v>4.1992</v>
      </c>
      <c r="B34" s="1">
        <f t="shared" si="0"/>
        <v>65.375950864</v>
      </c>
    </row>
    <row r="35" spans="1:2" ht="12.75">
      <c r="A35" s="1">
        <v>4.6484</v>
      </c>
      <c r="B35" s="1">
        <f t="shared" si="0"/>
        <v>72.402076728</v>
      </c>
    </row>
    <row r="36" spans="1:2" ht="12.75">
      <c r="A36" s="1">
        <v>4.9805</v>
      </c>
      <c r="B36" s="1">
        <f t="shared" si="0"/>
        <v>77.59659231</v>
      </c>
    </row>
    <row r="37" spans="1:2" ht="12.75">
      <c r="A37" s="1">
        <v>4.9805</v>
      </c>
      <c r="B37" s="1">
        <f t="shared" si="0"/>
        <v>77.59659231</v>
      </c>
    </row>
    <row r="38" spans="1:2" ht="12.75">
      <c r="A38" s="1">
        <v>4.8438</v>
      </c>
      <c r="B38" s="1">
        <f t="shared" si="0"/>
        <v>75.458410196</v>
      </c>
    </row>
    <row r="39" spans="1:2" ht="12.75">
      <c r="A39" s="1">
        <v>4.6289</v>
      </c>
      <c r="B39" s="1">
        <f t="shared" si="0"/>
        <v>72.097069038</v>
      </c>
    </row>
    <row r="40" spans="1:2" ht="12.75">
      <c r="A40" s="1">
        <v>4.5117</v>
      </c>
      <c r="B40" s="1">
        <f t="shared" si="0"/>
        <v>70.26389461400001</v>
      </c>
    </row>
    <row r="41" spans="1:2" ht="12.75">
      <c r="A41" s="1">
        <v>4.4727</v>
      </c>
      <c r="B41" s="1">
        <f t="shared" si="0"/>
        <v>69.653879234</v>
      </c>
    </row>
    <row r="42" spans="1:2" ht="12.75">
      <c r="A42" s="1">
        <v>4.4727</v>
      </c>
      <c r="B42" s="1">
        <f t="shared" si="0"/>
        <v>69.653879234</v>
      </c>
    </row>
    <row r="43" spans="1:2" ht="12.75">
      <c r="A43" s="1">
        <v>4.4727</v>
      </c>
      <c r="B43" s="1">
        <f t="shared" si="0"/>
        <v>69.653879234</v>
      </c>
    </row>
    <row r="44" spans="1:2" ht="12.75">
      <c r="A44" s="1">
        <v>4.4336</v>
      </c>
      <c r="B44" s="1">
        <f t="shared" si="0"/>
        <v>69.042299712</v>
      </c>
    </row>
    <row r="45" spans="1:2" ht="12.75">
      <c r="A45" s="1">
        <v>4.2383</v>
      </c>
      <c r="B45" s="1">
        <f t="shared" si="0"/>
        <v>65.987530386</v>
      </c>
    </row>
    <row r="46" spans="1:2" ht="12.75">
      <c r="A46" s="1">
        <v>4.1016</v>
      </c>
      <c r="B46" s="1">
        <f t="shared" si="0"/>
        <v>63.84934827200001</v>
      </c>
    </row>
    <row r="47" spans="1:2" ht="12.75">
      <c r="A47" s="1">
        <v>4.0625</v>
      </c>
      <c r="B47" s="1">
        <f t="shared" si="0"/>
        <v>63.23776875</v>
      </c>
    </row>
    <row r="48" spans="1:2" ht="12.75">
      <c r="A48" s="1">
        <v>3.9844</v>
      </c>
      <c r="B48" s="1">
        <f t="shared" si="0"/>
        <v>62.016173847999994</v>
      </c>
    </row>
    <row r="49" spans="1:2" ht="12.75">
      <c r="A49" s="1">
        <v>3.9648</v>
      </c>
      <c r="B49" s="1">
        <f t="shared" si="0"/>
        <v>61.709602016</v>
      </c>
    </row>
    <row r="50" spans="1:2" ht="12.75">
      <c r="A50" s="1">
        <v>3.9063</v>
      </c>
      <c r="B50" s="1">
        <f t="shared" si="0"/>
        <v>60.794578945999994</v>
      </c>
    </row>
    <row r="51" spans="1:2" ht="12.75">
      <c r="A51" s="1">
        <v>3.8086</v>
      </c>
      <c r="B51" s="1">
        <f t="shared" si="0"/>
        <v>59.266412212</v>
      </c>
    </row>
    <row r="52" spans="1:2" ht="12.75">
      <c r="A52" s="1">
        <v>3.6914</v>
      </c>
      <c r="B52" s="1">
        <f t="shared" si="0"/>
        <v>57.43323778799999</v>
      </c>
    </row>
    <row r="53" spans="1:2" ht="12.75">
      <c r="A53" s="1">
        <v>3.5742</v>
      </c>
      <c r="B53" s="1">
        <f t="shared" si="0"/>
        <v>55.60006336399999</v>
      </c>
    </row>
    <row r="54" spans="1:2" ht="12.75">
      <c r="A54" s="1">
        <v>3.5156</v>
      </c>
      <c r="B54" s="1">
        <f t="shared" si="0"/>
        <v>54.683476152</v>
      </c>
    </row>
    <row r="55" spans="1:2" ht="12.75">
      <c r="A55" s="1">
        <v>3.4766</v>
      </c>
      <c r="B55" s="1">
        <f t="shared" si="0"/>
        <v>54.073460772</v>
      </c>
    </row>
    <row r="56" spans="1:2" ht="12.75">
      <c r="A56" s="1">
        <v>3.457</v>
      </c>
      <c r="B56" s="1">
        <f t="shared" si="0"/>
        <v>53.766888939999994</v>
      </c>
    </row>
    <row r="57" spans="1:2" ht="12.75">
      <c r="A57" s="1">
        <v>3.4375</v>
      </c>
      <c r="B57" s="1">
        <f t="shared" si="0"/>
        <v>53.46188125</v>
      </c>
    </row>
    <row r="58" spans="1:2" ht="12.75">
      <c r="A58" s="1">
        <v>3.418</v>
      </c>
      <c r="B58" s="1">
        <f t="shared" si="0"/>
        <v>53.15687356</v>
      </c>
    </row>
    <row r="59" spans="1:2" ht="12.75">
      <c r="A59" s="1">
        <v>3.3398</v>
      </c>
      <c r="B59" s="1">
        <f t="shared" si="0"/>
        <v>51.933714515999995</v>
      </c>
    </row>
    <row r="60" spans="1:2" ht="12.75">
      <c r="A60" s="1">
        <v>3.2813</v>
      </c>
      <c r="B60" s="1">
        <f t="shared" si="0"/>
        <v>51.018691446</v>
      </c>
    </row>
    <row r="61" spans="1:2" ht="12.75">
      <c r="A61" s="1">
        <v>3.2422</v>
      </c>
      <c r="B61" s="1">
        <f t="shared" si="0"/>
        <v>50.407111924</v>
      </c>
    </row>
    <row r="62" spans="1:2" ht="12.75">
      <c r="A62" s="1">
        <v>3.2227</v>
      </c>
      <c r="B62" s="1">
        <f t="shared" si="0"/>
        <v>50.102104234</v>
      </c>
    </row>
    <row r="63" spans="1:2" ht="12.75">
      <c r="A63" s="1">
        <v>3.2031</v>
      </c>
      <c r="B63" s="1">
        <f t="shared" si="0"/>
        <v>49.795532402</v>
      </c>
    </row>
    <row r="64" spans="1:2" ht="12.75">
      <c r="A64" s="1">
        <v>3.1836</v>
      </c>
      <c r="B64" s="1">
        <f t="shared" si="0"/>
        <v>49.490524712</v>
      </c>
    </row>
    <row r="65" spans="1:2" ht="12.75">
      <c r="A65" s="1">
        <v>3.1641</v>
      </c>
      <c r="B65" s="1">
        <f t="shared" si="0"/>
        <v>49.185517022</v>
      </c>
    </row>
    <row r="66" spans="1:2" ht="12.75">
      <c r="A66" s="1">
        <v>3.125</v>
      </c>
      <c r="B66" s="1">
        <f t="shared" si="0"/>
        <v>48.5739375</v>
      </c>
    </row>
    <row r="67" spans="1:2" ht="12.75">
      <c r="A67" s="1">
        <v>3.1055</v>
      </c>
      <c r="B67" s="1">
        <f t="shared" si="0"/>
        <v>48.26892981</v>
      </c>
    </row>
    <row r="68" spans="1:2" ht="12.75">
      <c r="A68" s="1">
        <v>3.0859</v>
      </c>
      <c r="B68" s="1">
        <f t="shared" si="0"/>
        <v>47.962357978</v>
      </c>
    </row>
    <row r="69" spans="1:2" ht="12.75">
      <c r="A69" s="1">
        <v>3.0664</v>
      </c>
      <c r="B69" s="1">
        <f t="shared" si="0"/>
        <v>47.657350287999996</v>
      </c>
    </row>
    <row r="70" spans="1:2" ht="12.75">
      <c r="A70" s="1">
        <v>3.0469</v>
      </c>
      <c r="B70" s="1">
        <f t="shared" si="0"/>
        <v>47.352342598</v>
      </c>
    </row>
    <row r="71" spans="1:2" ht="12.75">
      <c r="A71" s="1">
        <v>3.0273</v>
      </c>
      <c r="B71" s="1">
        <f t="shared" si="0"/>
        <v>47.045770766</v>
      </c>
    </row>
    <row r="72" spans="1:2" ht="12.75">
      <c r="A72" s="1">
        <v>3.0469</v>
      </c>
      <c r="B72" s="1">
        <f t="shared" si="0"/>
        <v>47.352342598</v>
      </c>
    </row>
    <row r="73" spans="1:2" ht="12.75">
      <c r="A73" s="1">
        <v>3.0664</v>
      </c>
      <c r="B73" s="1">
        <f t="shared" si="0"/>
        <v>47.657350287999996</v>
      </c>
    </row>
    <row r="74" spans="1:2" ht="12.75">
      <c r="A74" s="1">
        <v>3.0664</v>
      </c>
      <c r="B74" s="1">
        <f t="shared" si="0"/>
        <v>47.657350287999996</v>
      </c>
    </row>
    <row r="75" spans="1:2" ht="12.75">
      <c r="A75" s="1">
        <v>3.0859</v>
      </c>
      <c r="B75" s="1">
        <f aca="true" t="shared" si="1" ref="B75:B138">(A75*15.64142)-0.3055</f>
        <v>47.962357978</v>
      </c>
    </row>
    <row r="76" spans="1:2" ht="12.75">
      <c r="A76" s="1">
        <v>3.0859</v>
      </c>
      <c r="B76" s="1">
        <f t="shared" si="1"/>
        <v>47.962357978</v>
      </c>
    </row>
    <row r="77" spans="1:2" ht="12.75">
      <c r="A77" s="1">
        <v>3.0859</v>
      </c>
      <c r="B77" s="1">
        <f t="shared" si="1"/>
        <v>47.962357978</v>
      </c>
    </row>
    <row r="78" spans="1:2" ht="12.75">
      <c r="A78" s="1">
        <v>3.1055</v>
      </c>
      <c r="B78" s="1">
        <f t="shared" si="1"/>
        <v>48.26892981</v>
      </c>
    </row>
    <row r="79" spans="1:2" ht="12.75">
      <c r="A79" s="1">
        <v>3.1055</v>
      </c>
      <c r="B79" s="1">
        <f t="shared" si="1"/>
        <v>48.26892981</v>
      </c>
    </row>
    <row r="80" spans="1:2" ht="12.75">
      <c r="A80" s="1">
        <v>3.1055</v>
      </c>
      <c r="B80" s="1">
        <f t="shared" si="1"/>
        <v>48.26892981</v>
      </c>
    </row>
    <row r="81" spans="1:2" ht="12.75">
      <c r="A81" s="1">
        <v>3.1055</v>
      </c>
      <c r="B81" s="1">
        <f t="shared" si="1"/>
        <v>48.26892981</v>
      </c>
    </row>
    <row r="82" spans="1:2" ht="12.75">
      <c r="A82" s="1">
        <v>3.1055</v>
      </c>
      <c r="B82" s="1">
        <f t="shared" si="1"/>
        <v>48.26892981</v>
      </c>
    </row>
    <row r="83" spans="1:2" ht="12.75">
      <c r="A83" s="1">
        <v>3.1055</v>
      </c>
      <c r="B83" s="1">
        <f t="shared" si="1"/>
        <v>48.26892981</v>
      </c>
    </row>
    <row r="84" spans="1:2" ht="12.75">
      <c r="A84" s="1">
        <v>3.1055</v>
      </c>
      <c r="B84" s="1">
        <f t="shared" si="1"/>
        <v>48.26892981</v>
      </c>
    </row>
    <row r="85" spans="1:2" ht="12.75">
      <c r="A85" s="1">
        <v>3.1055</v>
      </c>
      <c r="B85" s="1">
        <f t="shared" si="1"/>
        <v>48.26892981</v>
      </c>
    </row>
    <row r="86" spans="1:2" ht="12.75">
      <c r="A86" s="1">
        <v>3.0859</v>
      </c>
      <c r="B86" s="1">
        <f t="shared" si="1"/>
        <v>47.962357978</v>
      </c>
    </row>
    <row r="87" spans="1:2" ht="12.75">
      <c r="A87" s="1">
        <v>3.0859</v>
      </c>
      <c r="B87" s="1">
        <f t="shared" si="1"/>
        <v>47.962357978</v>
      </c>
    </row>
    <row r="88" spans="1:2" ht="12.75">
      <c r="A88" s="1">
        <v>3.0859</v>
      </c>
      <c r="B88" s="1">
        <f t="shared" si="1"/>
        <v>47.962357978</v>
      </c>
    </row>
    <row r="89" spans="1:2" ht="12.75">
      <c r="A89" s="1">
        <v>3.0859</v>
      </c>
      <c r="B89" s="1">
        <f t="shared" si="1"/>
        <v>47.962357978</v>
      </c>
    </row>
    <row r="90" spans="1:2" ht="12.75">
      <c r="A90" s="1">
        <v>3.0664</v>
      </c>
      <c r="B90" s="1">
        <f t="shared" si="1"/>
        <v>47.657350287999996</v>
      </c>
    </row>
    <row r="91" spans="1:2" ht="12.75">
      <c r="A91" s="1">
        <v>3.0664</v>
      </c>
      <c r="B91" s="1">
        <f t="shared" si="1"/>
        <v>47.657350287999996</v>
      </c>
    </row>
    <row r="92" spans="1:2" ht="12.75">
      <c r="A92" s="1">
        <v>3.0469</v>
      </c>
      <c r="B92" s="1">
        <f t="shared" si="1"/>
        <v>47.352342598</v>
      </c>
    </row>
    <row r="93" spans="1:2" ht="12.75">
      <c r="A93" s="1">
        <v>3.0469</v>
      </c>
      <c r="B93" s="1">
        <f t="shared" si="1"/>
        <v>47.352342598</v>
      </c>
    </row>
    <row r="94" spans="1:2" ht="12.75">
      <c r="A94" s="1">
        <v>3.0469</v>
      </c>
      <c r="B94" s="1">
        <f t="shared" si="1"/>
        <v>47.352342598</v>
      </c>
    </row>
    <row r="95" spans="1:2" ht="12.75">
      <c r="A95" s="1">
        <v>3.0078</v>
      </c>
      <c r="B95" s="1">
        <f t="shared" si="1"/>
        <v>46.740763076</v>
      </c>
    </row>
    <row r="96" spans="1:2" ht="12.75">
      <c r="A96" s="1">
        <v>2.9688</v>
      </c>
      <c r="B96" s="1">
        <f t="shared" si="1"/>
        <v>46.13074769599999</v>
      </c>
    </row>
    <row r="97" spans="1:2" ht="12.75">
      <c r="A97" s="1">
        <v>2.9492</v>
      </c>
      <c r="B97" s="1">
        <f t="shared" si="1"/>
        <v>45.824175864</v>
      </c>
    </row>
    <row r="98" spans="1:2" ht="12.75">
      <c r="A98" s="1">
        <v>2.9102</v>
      </c>
      <c r="B98" s="1">
        <f t="shared" si="1"/>
        <v>45.214160484</v>
      </c>
    </row>
    <row r="99" spans="1:2" ht="12.75">
      <c r="A99" s="1">
        <v>2.9102</v>
      </c>
      <c r="B99" s="1">
        <f t="shared" si="1"/>
        <v>45.214160484</v>
      </c>
    </row>
    <row r="100" spans="1:2" ht="12.75">
      <c r="A100" s="1">
        <v>2.8906</v>
      </c>
      <c r="B100" s="1">
        <f t="shared" si="1"/>
        <v>44.907588652</v>
      </c>
    </row>
    <row r="101" spans="1:2" ht="12.75">
      <c r="A101" s="1">
        <v>2.8906</v>
      </c>
      <c r="B101" s="1">
        <f t="shared" si="1"/>
        <v>44.907588652</v>
      </c>
    </row>
    <row r="102" spans="1:2" ht="12.75">
      <c r="A102" s="1">
        <v>2.9102</v>
      </c>
      <c r="B102" s="1">
        <f t="shared" si="1"/>
        <v>45.214160484</v>
      </c>
    </row>
    <row r="103" spans="1:2" ht="12.75">
      <c r="A103" s="1">
        <v>2.9102</v>
      </c>
      <c r="B103" s="1">
        <f t="shared" si="1"/>
        <v>45.214160484</v>
      </c>
    </row>
    <row r="104" spans="1:2" ht="12.75">
      <c r="A104" s="1">
        <v>2.9297</v>
      </c>
      <c r="B104" s="1">
        <f t="shared" si="1"/>
        <v>45.519168174</v>
      </c>
    </row>
    <row r="105" spans="1:2" ht="12.75">
      <c r="A105" s="1">
        <v>2.9102</v>
      </c>
      <c r="B105" s="1">
        <f t="shared" si="1"/>
        <v>45.214160484</v>
      </c>
    </row>
    <row r="106" spans="1:2" ht="12.75">
      <c r="A106" s="1">
        <v>2.8906</v>
      </c>
      <c r="B106" s="1">
        <f t="shared" si="1"/>
        <v>44.907588652</v>
      </c>
    </row>
    <row r="107" spans="1:2" ht="12.75">
      <c r="A107" s="1">
        <v>2.8906</v>
      </c>
      <c r="B107" s="1">
        <f t="shared" si="1"/>
        <v>44.907588652</v>
      </c>
    </row>
    <row r="108" spans="1:2" ht="12.75">
      <c r="A108" s="1">
        <v>2.8906</v>
      </c>
      <c r="B108" s="1">
        <f t="shared" si="1"/>
        <v>44.907588652</v>
      </c>
    </row>
    <row r="109" spans="1:2" ht="12.75">
      <c r="A109" s="1">
        <v>2.8906</v>
      </c>
      <c r="B109" s="1">
        <f t="shared" si="1"/>
        <v>44.907588652</v>
      </c>
    </row>
    <row r="110" spans="1:2" ht="12.75">
      <c r="A110" s="1">
        <v>2.8906</v>
      </c>
      <c r="B110" s="1">
        <f t="shared" si="1"/>
        <v>44.907588652</v>
      </c>
    </row>
    <row r="111" spans="1:2" ht="12.75">
      <c r="A111" s="1">
        <v>2.8906</v>
      </c>
      <c r="B111" s="1">
        <f t="shared" si="1"/>
        <v>44.907588652</v>
      </c>
    </row>
    <row r="112" spans="1:2" ht="12.75">
      <c r="A112" s="1">
        <v>2.8906</v>
      </c>
      <c r="B112" s="1">
        <f t="shared" si="1"/>
        <v>44.907588652</v>
      </c>
    </row>
    <row r="113" spans="1:2" ht="12.75">
      <c r="A113" s="1">
        <v>2.8906</v>
      </c>
      <c r="B113" s="1">
        <f t="shared" si="1"/>
        <v>44.907588652</v>
      </c>
    </row>
    <row r="114" spans="1:2" ht="12.75">
      <c r="A114" s="1">
        <v>2.8711</v>
      </c>
      <c r="B114" s="1">
        <f t="shared" si="1"/>
        <v>44.602580962000005</v>
      </c>
    </row>
    <row r="115" spans="1:2" ht="12.75">
      <c r="A115" s="1">
        <v>2.8711</v>
      </c>
      <c r="B115" s="1">
        <f t="shared" si="1"/>
        <v>44.602580962000005</v>
      </c>
    </row>
    <row r="116" spans="1:2" ht="12.75">
      <c r="A116" s="1">
        <v>2.832</v>
      </c>
      <c r="B116" s="1">
        <f t="shared" si="1"/>
        <v>43.99100144</v>
      </c>
    </row>
    <row r="117" spans="1:2" ht="12.75">
      <c r="A117" s="1">
        <v>2.7539</v>
      </c>
      <c r="B117" s="1">
        <f t="shared" si="1"/>
        <v>42.769406538</v>
      </c>
    </row>
    <row r="118" spans="1:2" ht="12.75">
      <c r="A118" s="1">
        <v>2.7148</v>
      </c>
      <c r="B118" s="1">
        <f t="shared" si="1"/>
        <v>42.157827016</v>
      </c>
    </row>
    <row r="119" spans="1:2" ht="12.75">
      <c r="A119" s="1">
        <v>2.6953</v>
      </c>
      <c r="B119" s="1">
        <f t="shared" si="1"/>
        <v>41.852819325999995</v>
      </c>
    </row>
    <row r="120" spans="1:2" ht="12.75">
      <c r="A120" s="1">
        <v>2.6758</v>
      </c>
      <c r="B120" s="1">
        <f t="shared" si="1"/>
        <v>41.547811636</v>
      </c>
    </row>
    <row r="121" spans="1:2" ht="12.75">
      <c r="A121" s="1">
        <v>2.6563</v>
      </c>
      <c r="B121" s="1">
        <f t="shared" si="1"/>
        <v>41.242803945999995</v>
      </c>
    </row>
    <row r="122" spans="1:2" ht="12.75">
      <c r="A122" s="1">
        <v>2.6563</v>
      </c>
      <c r="B122" s="1">
        <f t="shared" si="1"/>
        <v>41.242803945999995</v>
      </c>
    </row>
    <row r="123" spans="1:2" ht="12.75">
      <c r="A123" s="1">
        <v>2.6563</v>
      </c>
      <c r="B123" s="1">
        <f t="shared" si="1"/>
        <v>41.242803945999995</v>
      </c>
    </row>
    <row r="124" spans="1:2" ht="12.75">
      <c r="A124" s="1">
        <v>2.6367</v>
      </c>
      <c r="B124" s="1">
        <f t="shared" si="1"/>
        <v>40.93623211399999</v>
      </c>
    </row>
    <row r="125" spans="1:2" ht="12.75">
      <c r="A125" s="1">
        <v>2.5977</v>
      </c>
      <c r="B125" s="1">
        <f t="shared" si="1"/>
        <v>40.326216734</v>
      </c>
    </row>
    <row r="126" spans="1:2" ht="12.75">
      <c r="A126" s="1">
        <v>2.5781</v>
      </c>
      <c r="B126" s="1">
        <f t="shared" si="1"/>
        <v>40.019644901999996</v>
      </c>
    </row>
    <row r="127" spans="1:2" ht="12.75">
      <c r="A127" s="1">
        <v>2.5586</v>
      </c>
      <c r="B127" s="1">
        <f t="shared" si="1"/>
        <v>39.714637212</v>
      </c>
    </row>
    <row r="128" spans="1:2" ht="12.75">
      <c r="A128" s="1">
        <v>2.5391</v>
      </c>
      <c r="B128" s="1">
        <f t="shared" si="1"/>
        <v>39.409629521999996</v>
      </c>
    </row>
    <row r="129" spans="1:2" ht="12.75">
      <c r="A129" s="1">
        <v>2.4805</v>
      </c>
      <c r="B129" s="1">
        <f t="shared" si="1"/>
        <v>38.49304231</v>
      </c>
    </row>
    <row r="130" spans="1:2" ht="12.75">
      <c r="A130" s="1">
        <v>2.4609</v>
      </c>
      <c r="B130" s="1">
        <f t="shared" si="1"/>
        <v>38.186470478</v>
      </c>
    </row>
    <row r="131" spans="1:2" ht="12.75">
      <c r="A131" s="1">
        <v>2.4219</v>
      </c>
      <c r="B131" s="1">
        <f t="shared" si="1"/>
        <v>37.576455098</v>
      </c>
    </row>
    <row r="132" spans="1:2" ht="12.75">
      <c r="A132" s="1">
        <v>2.4023</v>
      </c>
      <c r="B132" s="1">
        <f t="shared" si="1"/>
        <v>37.269883265999994</v>
      </c>
    </row>
    <row r="133" spans="1:2" ht="12.75">
      <c r="A133" s="1">
        <v>2.3828</v>
      </c>
      <c r="B133" s="1">
        <f t="shared" si="1"/>
        <v>36.964875576</v>
      </c>
    </row>
    <row r="134" spans="1:2" ht="12.75">
      <c r="A134" s="1">
        <v>2.3633</v>
      </c>
      <c r="B134" s="1">
        <f t="shared" si="1"/>
        <v>36.659867886</v>
      </c>
    </row>
    <row r="135" spans="1:2" ht="12.75">
      <c r="A135" s="1">
        <v>2.3242</v>
      </c>
      <c r="B135" s="1">
        <f t="shared" si="1"/>
        <v>36.048288363999994</v>
      </c>
    </row>
    <row r="136" spans="1:2" ht="12.75">
      <c r="A136" s="1">
        <v>2.3242</v>
      </c>
      <c r="B136" s="1">
        <f t="shared" si="1"/>
        <v>36.048288363999994</v>
      </c>
    </row>
    <row r="137" spans="1:2" ht="12.75">
      <c r="A137" s="1">
        <v>2.3242</v>
      </c>
      <c r="B137" s="1">
        <f t="shared" si="1"/>
        <v>36.048288363999994</v>
      </c>
    </row>
    <row r="138" spans="1:2" ht="12.75">
      <c r="A138" s="1">
        <v>2.3242</v>
      </c>
      <c r="B138" s="1">
        <f t="shared" si="1"/>
        <v>36.048288363999994</v>
      </c>
    </row>
    <row r="139" spans="1:2" ht="12.75">
      <c r="A139" s="1">
        <v>2.3047</v>
      </c>
      <c r="B139" s="1">
        <f aca="true" t="shared" si="2" ref="B139:B186">(A139*15.64142)-0.3055</f>
        <v>35.743280674</v>
      </c>
    </row>
    <row r="140" spans="1:2" ht="12.75">
      <c r="A140" s="1">
        <v>2.2852</v>
      </c>
      <c r="B140" s="1">
        <f t="shared" si="2"/>
        <v>35.438272984</v>
      </c>
    </row>
    <row r="141" spans="1:2" ht="12.75">
      <c r="A141" s="1">
        <v>2.2852</v>
      </c>
      <c r="B141" s="1">
        <f t="shared" si="2"/>
        <v>35.438272984</v>
      </c>
    </row>
    <row r="142" spans="1:2" ht="12.75">
      <c r="A142" s="1">
        <v>2.2852</v>
      </c>
      <c r="B142" s="1">
        <f t="shared" si="2"/>
        <v>35.438272984</v>
      </c>
    </row>
    <row r="143" spans="1:2" ht="12.75">
      <c r="A143" s="1">
        <v>2.2656</v>
      </c>
      <c r="B143" s="1">
        <f t="shared" si="2"/>
        <v>35.131701152</v>
      </c>
    </row>
    <row r="144" spans="1:2" ht="12.75">
      <c r="A144" s="1">
        <v>2.2656</v>
      </c>
      <c r="B144" s="1">
        <f t="shared" si="2"/>
        <v>35.131701152</v>
      </c>
    </row>
    <row r="145" spans="1:2" ht="12.75">
      <c r="A145" s="1">
        <v>2.2656</v>
      </c>
      <c r="B145" s="1">
        <f t="shared" si="2"/>
        <v>35.131701152</v>
      </c>
    </row>
    <row r="146" spans="1:2" ht="12.75">
      <c r="A146" s="1">
        <v>2.2656</v>
      </c>
      <c r="B146" s="1">
        <f t="shared" si="2"/>
        <v>35.131701152</v>
      </c>
    </row>
    <row r="147" spans="1:2" ht="12.75">
      <c r="A147" s="1">
        <v>2.2461</v>
      </c>
      <c r="B147" s="1">
        <f t="shared" si="2"/>
        <v>34.826693462</v>
      </c>
    </row>
    <row r="148" spans="1:2" ht="12.75">
      <c r="A148" s="1">
        <v>2.2461</v>
      </c>
      <c r="B148" s="1">
        <f t="shared" si="2"/>
        <v>34.826693462</v>
      </c>
    </row>
    <row r="149" spans="1:2" ht="12.75">
      <c r="A149" s="1">
        <v>2.1094</v>
      </c>
      <c r="B149" s="1">
        <f t="shared" si="2"/>
        <v>32.688511348</v>
      </c>
    </row>
    <row r="150" spans="1:2" ht="12.75">
      <c r="A150" s="1">
        <v>2.0508</v>
      </c>
      <c r="B150" s="1">
        <f t="shared" si="2"/>
        <v>31.771924136000006</v>
      </c>
    </row>
    <row r="151" spans="1:2" ht="12.75">
      <c r="A151" s="1">
        <v>1.9922</v>
      </c>
      <c r="B151" s="1">
        <f t="shared" si="2"/>
        <v>30.855336924</v>
      </c>
    </row>
    <row r="152" spans="1:2" ht="12.75">
      <c r="A152" s="1">
        <v>1.9531</v>
      </c>
      <c r="B152" s="1">
        <f t="shared" si="2"/>
        <v>30.243757402000004</v>
      </c>
    </row>
    <row r="153" spans="1:2" ht="12.75">
      <c r="A153" s="1">
        <v>1.8359</v>
      </c>
      <c r="B153" s="1">
        <f t="shared" si="2"/>
        <v>28.410582978000004</v>
      </c>
    </row>
    <row r="154" spans="1:2" ht="12.75">
      <c r="A154" s="1">
        <v>1.7578</v>
      </c>
      <c r="B154" s="1">
        <f t="shared" si="2"/>
        <v>27.188988076</v>
      </c>
    </row>
    <row r="155" spans="1:2" ht="12.75">
      <c r="A155" s="1">
        <v>1.6602</v>
      </c>
      <c r="B155" s="1">
        <f t="shared" si="2"/>
        <v>25.662385484</v>
      </c>
    </row>
    <row r="156" spans="1:2" ht="12.75">
      <c r="A156" s="1">
        <v>1.543</v>
      </c>
      <c r="B156" s="1">
        <f t="shared" si="2"/>
        <v>23.829211060000002</v>
      </c>
    </row>
    <row r="157" spans="1:2" ht="12.75">
      <c r="A157" s="1">
        <v>1.4648</v>
      </c>
      <c r="B157" s="1">
        <f t="shared" si="2"/>
        <v>22.606052016000003</v>
      </c>
    </row>
    <row r="158" spans="1:2" ht="12.75">
      <c r="A158" s="1">
        <v>1.3867</v>
      </c>
      <c r="B158" s="1">
        <f t="shared" si="2"/>
        <v>21.384457114000003</v>
      </c>
    </row>
    <row r="159" spans="1:2" ht="12.75">
      <c r="A159" s="1">
        <v>1.2305</v>
      </c>
      <c r="B159" s="1">
        <f t="shared" si="2"/>
        <v>18.94126731</v>
      </c>
    </row>
    <row r="160" spans="1:2" ht="12.75">
      <c r="A160" s="1">
        <v>1.1133</v>
      </c>
      <c r="B160" s="1">
        <f t="shared" si="2"/>
        <v>17.108092886</v>
      </c>
    </row>
    <row r="161" spans="1:2" ht="12.75">
      <c r="A161" s="1">
        <v>0.97656</v>
      </c>
      <c r="B161" s="1">
        <f t="shared" si="2"/>
        <v>14.9692851152</v>
      </c>
    </row>
    <row r="162" spans="1:2" ht="12.75">
      <c r="A162" s="1">
        <v>0.78125</v>
      </c>
      <c r="B162" s="1">
        <f t="shared" si="2"/>
        <v>11.914359375</v>
      </c>
    </row>
    <row r="163" spans="1:2" ht="12.75">
      <c r="A163" s="1">
        <v>0.56641</v>
      </c>
      <c r="B163" s="1">
        <f t="shared" si="2"/>
        <v>8.553956702199999</v>
      </c>
    </row>
    <row r="164" spans="1:3" ht="12.75">
      <c r="A164" s="1">
        <v>0.41016</v>
      </c>
      <c r="B164" s="1">
        <f t="shared" si="2"/>
        <v>6.1099848272</v>
      </c>
      <c r="C164" t="s">
        <v>69</v>
      </c>
    </row>
    <row r="165" spans="1:2" ht="12.75">
      <c r="A165" s="1">
        <v>0.25391</v>
      </c>
      <c r="B165" s="1">
        <f t="shared" si="2"/>
        <v>3.6660129522000005</v>
      </c>
    </row>
    <row r="166" spans="1:2" ht="12.75">
      <c r="A166" s="1">
        <v>0.17578</v>
      </c>
      <c r="B166" s="1">
        <f t="shared" si="2"/>
        <v>2.4439488076</v>
      </c>
    </row>
    <row r="167" spans="1:2" ht="12.75">
      <c r="A167" s="1">
        <v>0.097656</v>
      </c>
      <c r="B167" s="1">
        <f t="shared" si="2"/>
        <v>1.2219785115200001</v>
      </c>
    </row>
    <row r="168" spans="1:2" ht="12.75">
      <c r="A168" s="1">
        <v>0.058594</v>
      </c>
      <c r="B168" s="1">
        <f t="shared" si="2"/>
        <v>0.61099336348</v>
      </c>
    </row>
    <row r="169" spans="1:2" ht="12.75">
      <c r="A169" s="1">
        <v>0.019531</v>
      </c>
      <c r="B169" s="1">
        <f t="shared" si="2"/>
        <v>-7.425979999975407E-06</v>
      </c>
    </row>
    <row r="170" spans="1:2" ht="12.75">
      <c r="A170" s="1">
        <v>0</v>
      </c>
      <c r="B170" s="1">
        <f t="shared" si="2"/>
        <v>-0.3055</v>
      </c>
    </row>
    <row r="171" spans="1:2" ht="12.75">
      <c r="A171" s="1">
        <v>0</v>
      </c>
      <c r="B171" s="1">
        <f t="shared" si="2"/>
        <v>-0.3055</v>
      </c>
    </row>
    <row r="172" spans="1:2" ht="12.75">
      <c r="A172" s="1">
        <v>-0.019531</v>
      </c>
      <c r="B172" s="1">
        <f t="shared" si="2"/>
        <v>-0.61099257402</v>
      </c>
    </row>
    <row r="173" spans="1:2" ht="12.75">
      <c r="A173" s="1">
        <v>-0.019531</v>
      </c>
      <c r="B173" s="1">
        <f t="shared" si="2"/>
        <v>-0.61099257402</v>
      </c>
    </row>
    <row r="174" spans="1:2" ht="12.75">
      <c r="A174" s="1">
        <v>-0.019531</v>
      </c>
      <c r="B174" s="1">
        <f t="shared" si="2"/>
        <v>-0.61099257402</v>
      </c>
    </row>
    <row r="175" spans="1:2" ht="12.75">
      <c r="A175" s="1">
        <v>0</v>
      </c>
      <c r="B175" s="1">
        <f t="shared" si="2"/>
        <v>-0.3055</v>
      </c>
    </row>
    <row r="176" spans="1:2" ht="12.75">
      <c r="A176" s="1">
        <v>0</v>
      </c>
      <c r="B176" s="1">
        <f t="shared" si="2"/>
        <v>-0.3055</v>
      </c>
    </row>
    <row r="177" spans="1:2" ht="12.75">
      <c r="A177" s="1">
        <v>0</v>
      </c>
      <c r="B177" s="1">
        <f t="shared" si="2"/>
        <v>-0.3055</v>
      </c>
    </row>
    <row r="178" spans="1:2" ht="12.75">
      <c r="A178" s="1">
        <v>0</v>
      </c>
      <c r="B178" s="1">
        <f t="shared" si="2"/>
        <v>-0.3055</v>
      </c>
    </row>
    <row r="179" spans="1:2" ht="12.75">
      <c r="A179" s="1">
        <v>0</v>
      </c>
      <c r="B179" s="1">
        <f t="shared" si="2"/>
        <v>-0.3055</v>
      </c>
    </row>
    <row r="180" spans="1:2" ht="12.75">
      <c r="A180" s="1">
        <v>-0.019531</v>
      </c>
      <c r="B180" s="1">
        <f t="shared" si="2"/>
        <v>-0.61099257402</v>
      </c>
    </row>
    <row r="181" spans="1:2" ht="12.75">
      <c r="A181" s="1">
        <v>-0.019531</v>
      </c>
      <c r="B181" s="1">
        <f t="shared" si="2"/>
        <v>-0.61099257402</v>
      </c>
    </row>
    <row r="182" spans="1:2" ht="12.75">
      <c r="A182" s="1">
        <v>-0.019531</v>
      </c>
      <c r="B182" s="1">
        <f t="shared" si="2"/>
        <v>-0.61099257402</v>
      </c>
    </row>
    <row r="183" spans="1:2" ht="12.75">
      <c r="A183" s="1">
        <v>-0.019531</v>
      </c>
      <c r="B183" s="1">
        <f t="shared" si="2"/>
        <v>-0.61099257402</v>
      </c>
    </row>
    <row r="184" spans="1:2" ht="12.75">
      <c r="A184" s="1">
        <v>-0.039063</v>
      </c>
      <c r="B184" s="1">
        <f t="shared" si="2"/>
        <v>-0.91650078946</v>
      </c>
    </row>
    <row r="185" spans="1:2" ht="12.75">
      <c r="A185" s="1">
        <v>-0.039063</v>
      </c>
      <c r="B185" s="1">
        <f t="shared" si="2"/>
        <v>-0.91650078946</v>
      </c>
    </row>
    <row r="186" spans="1:2" ht="12.75">
      <c r="A186" s="1">
        <v>-0.039063</v>
      </c>
      <c r="B186" s="1">
        <f t="shared" si="2"/>
        <v>-0.91650078946</v>
      </c>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86</v>
      </c>
    </row>
    <row r="11" spans="1:5" ht="12.75">
      <c r="A11" t="s">
        <v>66</v>
      </c>
      <c r="D11">
        <v>1.24</v>
      </c>
      <c r="E11" t="s">
        <v>43</v>
      </c>
    </row>
    <row r="12" ht="12.75">
      <c r="A12" t="s">
        <v>65</v>
      </c>
    </row>
    <row r="13" ht="12.75">
      <c r="A13" t="s">
        <v>68</v>
      </c>
    </row>
    <row r="17" ht="12.75">
      <c r="A17" t="s">
        <v>87</v>
      </c>
    </row>
    <row r="18" spans="1:5" ht="12.75">
      <c r="A18" t="s">
        <v>88</v>
      </c>
      <c r="B18" t="s">
        <v>89</v>
      </c>
      <c r="C18" t="s">
        <v>90</v>
      </c>
      <c r="D18" t="s">
        <v>91</v>
      </c>
      <c r="E18" t="s">
        <v>92</v>
      </c>
    </row>
    <row r="19" spans="1:5" ht="12.75">
      <c r="A19" t="s">
        <v>93</v>
      </c>
      <c r="B19">
        <v>5</v>
      </c>
      <c r="C19">
        <v>6.875</v>
      </c>
      <c r="D19">
        <v>8.75</v>
      </c>
      <c r="E19">
        <v>12.5</v>
      </c>
    </row>
    <row r="20" spans="1:5" ht="12.75">
      <c r="A20" t="s">
        <v>94</v>
      </c>
      <c r="B20">
        <f>B19-1.25</f>
        <v>3.75</v>
      </c>
      <c r="C20">
        <f>C19-1.25</f>
        <v>5.625</v>
      </c>
      <c r="D20">
        <f>D19-1.25</f>
        <v>7.5</v>
      </c>
      <c r="E20">
        <f>E19-1.25</f>
        <v>11.25</v>
      </c>
    </row>
    <row r="21" spans="1:5" ht="12.75">
      <c r="A21" t="s">
        <v>95</v>
      </c>
      <c r="B21">
        <f>B19-1.375</f>
        <v>3.625</v>
      </c>
      <c r="C21">
        <f>C19-1.375</f>
        <v>5.5</v>
      </c>
      <c r="D21">
        <f>D19-1.375</f>
        <v>7.375</v>
      </c>
      <c r="E21">
        <f>E19-1.375</f>
        <v>11.125</v>
      </c>
    </row>
    <row r="22" spans="1:10" ht="12.75">
      <c r="A22" t="s">
        <v>96</v>
      </c>
      <c r="B22">
        <f>B19+1.0625</f>
        <v>6.0625</v>
      </c>
      <c r="C22">
        <f>C19+1.0625</f>
        <v>7.9375</v>
      </c>
      <c r="D22">
        <f>D19+1.0625</f>
        <v>9.8125</v>
      </c>
      <c r="E22">
        <f>E19+1.0625</f>
        <v>13.5625</v>
      </c>
      <c r="J22" t="s">
        <v>63</v>
      </c>
    </row>
    <row r="23" spans="1:5" ht="12.75">
      <c r="A23" t="s">
        <v>97</v>
      </c>
      <c r="B23">
        <f>B19+0.6875</f>
        <v>5.6875</v>
      </c>
      <c r="C23">
        <f>C19+0.6875</f>
        <v>7.5625</v>
      </c>
      <c r="D23">
        <f>D19+0.6875</f>
        <v>9.4375</v>
      </c>
      <c r="E23">
        <f>E19+0.6875</f>
        <v>13.1875</v>
      </c>
    </row>
    <row r="28" ht="12.75">
      <c r="A28" t="s">
        <v>98</v>
      </c>
    </row>
    <row r="29" spans="1:2" ht="12.75">
      <c r="A29" t="s">
        <v>99</v>
      </c>
      <c r="B29" t="s">
        <v>100</v>
      </c>
    </row>
    <row r="30" spans="1:2" ht="12.75">
      <c r="A30" t="s">
        <v>101</v>
      </c>
      <c r="B30" t="s">
        <v>102</v>
      </c>
    </row>
    <row r="31" spans="1:2" ht="12.75">
      <c r="A31" t="s">
        <v>103</v>
      </c>
      <c r="B31" t="s">
        <v>104</v>
      </c>
    </row>
    <row r="32" spans="1:2" ht="12.75">
      <c r="A32" t="s">
        <v>105</v>
      </c>
      <c r="B32" t="s">
        <v>106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2006-04-18T02:33:55Z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