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Uninhibited Grain Kn Calculator" sheetId="1" r:id="rId1"/>
    <sheet name="The Uninhibited Grain" sheetId="2" r:id="rId2"/>
    <sheet name="Centerfold - Granny Bates " sheetId="3" r:id="rId3"/>
    <sheet name="Notes" sheetId="4" r:id="rId4"/>
  </sheets>
  <definedNames/>
  <calcPr fullCalcOnLoad="1"/>
</workbook>
</file>

<file path=xl/sharedStrings.xml><?xml version="1.0" encoding="utf-8"?>
<sst xmlns="http://schemas.openxmlformats.org/spreadsheetml/2006/main" count="56" uniqueCount="54">
  <si>
    <t>Length</t>
  </si>
  <si>
    <t>Initial burn surface:</t>
  </si>
  <si>
    <t>Initial Kn:</t>
  </si>
  <si>
    <t>Kn Max:</t>
  </si>
  <si>
    <t>Nozzle throat area:</t>
  </si>
  <si>
    <t>Increment</t>
  </si>
  <si>
    <t>Outside</t>
  </si>
  <si>
    <t>area</t>
  </si>
  <si>
    <t xml:space="preserve"> </t>
  </si>
  <si>
    <t>Core dia</t>
  </si>
  <si>
    <t>End area</t>
  </si>
  <si>
    <t>minus core</t>
  </si>
  <si>
    <t>Core End</t>
  </si>
  <si>
    <t>Core burn</t>
  </si>
  <si>
    <t>Total burn</t>
  </si>
  <si>
    <t>Kn Ratio</t>
  </si>
  <si>
    <t>area*</t>
  </si>
  <si>
    <t>OD-Initial</t>
  </si>
  <si>
    <t>Area x number</t>
  </si>
  <si>
    <t>Of Grains</t>
  </si>
  <si>
    <t>Jimmy Yawn</t>
  </si>
  <si>
    <t>jyawn@sfcc.net</t>
  </si>
  <si>
    <t>Web</t>
  </si>
  <si>
    <t>Thickness</t>
  </si>
  <si>
    <t>Burn</t>
  </si>
  <si>
    <t>full disk</t>
  </si>
  <si>
    <t>BurnA1</t>
  </si>
  <si>
    <t>BurnA2</t>
  </si>
  <si>
    <t>Interval</t>
  </si>
  <si>
    <t>Enter your values in the blue box.  The rest is calculated by the spreadsheet</t>
  </si>
  <si>
    <t>Progression of Kn ratios will appear in last column to the right</t>
  </si>
  <si>
    <t>area (each grain)</t>
  </si>
  <si>
    <t>Each grain</t>
  </si>
  <si>
    <t>"Ideal" Bates length:</t>
  </si>
  <si>
    <t xml:space="preserve">Number of Grains:  </t>
  </si>
  <si>
    <t xml:space="preserve">Grain OD:  </t>
  </si>
  <si>
    <t xml:space="preserve">Core Diameter:  </t>
  </si>
  <si>
    <t xml:space="preserve">Grain Length:  </t>
  </si>
  <si>
    <t xml:space="preserve">Nozzle Throat Diameter:  </t>
  </si>
  <si>
    <t xml:space="preserve">Yeah, way over there:  </t>
  </si>
  <si>
    <t>Burn Increment:</t>
  </si>
  <si>
    <t>Final Kn:</t>
  </si>
  <si>
    <r>
      <t>(See Note 1</t>
    </r>
    <r>
      <rPr>
        <sz val="10"/>
        <rFont val="Arial"/>
        <family val="0"/>
      </rPr>
      <t>)</t>
    </r>
  </si>
  <si>
    <t>(See Note 2)</t>
  </si>
  <si>
    <t>(See Note 3)</t>
  </si>
  <si>
    <t>Any units of distance measurement may be use: inches, mm, furlongs...whatever, as long as you use the same units for all values.</t>
  </si>
  <si>
    <t>(Feel free to delete my silly arrows once you have "got it.")</t>
  </si>
  <si>
    <t>Recrystallized Rocketry</t>
  </si>
  <si>
    <t>(See Note 4)</t>
  </si>
  <si>
    <t>Core area:</t>
  </si>
  <si>
    <t>Core/nozzle ratio:</t>
  </si>
  <si>
    <t>Version 2m</t>
  </si>
  <si>
    <t>Uninhibited Grain Kn Calculator</t>
  </si>
  <si>
    <t>This sample uses decimal inches, but millimeters works fine too.</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</si>
</sst>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0.0000"/>
    <numFmt numFmtId="166" formatCode="0.000"/>
    <numFmt numFmtId="167" formatCode="[$-409]dddd\,\ mmmm\ dd\,\ yyyy"/>
    <numFmt numFmtId="168" formatCode="0.0"/>
  </numFmts>
  <fonts count="13">
    <font>
      <sz val="10"/>
      <name val="Arial"/>
      <family val="0"/>
    </font>
    <font>
      <sz val="8"/>
      <name val="Arial"/>
      <family val="0"/>
    </font>
    <font>
      <sz val="10"/>
      <color indexed="12"/>
      <name val="Arial"/>
      <family val="0"/>
    </font>
    <font>
      <sz val="10"/>
      <color indexed="48"/>
      <name val="Arial"/>
      <family val="0"/>
    </font>
    <font>
      <b/>
      <sz val="10"/>
      <name val="Arial"/>
      <family val="2"/>
    </font>
    <font>
      <sz val="8.75"/>
      <name val="Arial"/>
      <family val="0"/>
    </font>
    <font>
      <u val="single"/>
      <sz val="10"/>
      <color indexed="12"/>
      <name val="Arial"/>
      <family val="0"/>
    </font>
    <font>
      <sz val="10"/>
      <color indexed="8"/>
      <name val="Arial"/>
      <family val="0"/>
    </font>
    <font>
      <sz val="20"/>
      <name val="Arial"/>
      <family val="2"/>
    </font>
    <font>
      <u val="single"/>
      <sz val="10"/>
      <color indexed="36"/>
      <name val="Arial"/>
      <family val="0"/>
    </font>
    <font>
      <b/>
      <sz val="12"/>
      <name val="Arial"/>
      <family val="2"/>
    </font>
    <font>
      <b/>
      <sz val="14"/>
      <name val="Arial"/>
      <family val="2"/>
    </font>
    <font>
      <i/>
      <sz val="10"/>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2" fontId="0" fillId="0" borderId="0" xfId="0" applyNumberForma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20" applyAlignment="1">
      <alignment/>
    </xf>
    <xf numFmtId="164" fontId="0" fillId="0" borderId="0" xfId="0" applyNumberFormat="1" applyAlignment="1">
      <alignment/>
    </xf>
    <xf numFmtId="165" fontId="0" fillId="0" borderId="0" xfId="0" applyNumberFormat="1" applyAlignment="1">
      <alignment/>
    </xf>
    <xf numFmtId="166" fontId="0" fillId="0" borderId="0" xfId="0" applyNumberFormat="1" applyAlignment="1">
      <alignment/>
    </xf>
    <xf numFmtId="1" fontId="0" fillId="0" borderId="0" xfId="0" applyNumberFormat="1" applyAlignment="1">
      <alignment/>
    </xf>
    <xf numFmtId="0" fontId="0" fillId="0" borderId="0" xfId="0" applyAlignment="1">
      <alignment horizontal="right"/>
    </xf>
    <xf numFmtId="165" fontId="7" fillId="0" borderId="0" xfId="0" applyNumberFormat="1" applyFont="1" applyAlignment="1">
      <alignment/>
    </xf>
    <xf numFmtId="14" fontId="0" fillId="0" borderId="0" xfId="0" applyNumberFormat="1" applyAlignment="1">
      <alignment horizontal="left"/>
    </xf>
    <xf numFmtId="0" fontId="0" fillId="0" borderId="0" xfId="0" applyAlignment="1">
      <alignment horizontal="center"/>
    </xf>
    <xf numFmtId="0" fontId="1" fillId="0" borderId="0" xfId="0" applyFont="1" applyAlignment="1">
      <alignment/>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45"/>
          <c:y val="0.0365"/>
          <c:w val="0.828"/>
          <c:h val="0.774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'Uninhibited Grain Kn Calculator'!$Q$10:$Q$39</c:f>
              <c:numCache/>
            </c:numRef>
          </c:val>
          <c:smooth val="0"/>
        </c:ser>
        <c:axId val="16628552"/>
        <c:axId val="15439241"/>
      </c:lineChart>
      <c:catAx>
        <c:axId val="16628552"/>
        <c:scaling>
          <c:orientation val="minMax"/>
        </c:scaling>
        <c:axPos val="b"/>
        <c:delete val="0"/>
        <c:numFmt formatCode="General" sourceLinked="1"/>
        <c:majorTickMark val="out"/>
        <c:minorTickMark val="none"/>
        <c:tickLblPos val="nextTo"/>
        <c:crossAx val="15439241"/>
        <c:crosses val="autoZero"/>
        <c:auto val="1"/>
        <c:lblOffset val="100"/>
        <c:noMultiLvlLbl val="0"/>
      </c:catAx>
      <c:valAx>
        <c:axId val="15439241"/>
        <c:scaling>
          <c:orientation val="minMax"/>
          <c:max val="350"/>
          <c:min val="0"/>
        </c:scaling>
        <c:axPos val="l"/>
        <c:majorGridlines/>
        <c:delete val="0"/>
        <c:numFmt formatCode="0" sourceLinked="0"/>
        <c:majorTickMark val="out"/>
        <c:minorTickMark val="none"/>
        <c:tickLblPos val="nextTo"/>
        <c:crossAx val="16628552"/>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57150</xdr:rowOff>
    </xdr:from>
    <xdr:to>
      <xdr:col>3</xdr:col>
      <xdr:colOff>142875</xdr:colOff>
      <xdr:row>36</xdr:row>
      <xdr:rowOff>9525</xdr:rowOff>
    </xdr:to>
    <xdr:graphicFrame>
      <xdr:nvGraphicFramePr>
        <xdr:cNvPr id="1" name="Chart 1"/>
        <xdr:cNvGraphicFramePr/>
      </xdr:nvGraphicFramePr>
      <xdr:xfrm>
        <a:off x="28575" y="3133725"/>
        <a:ext cx="3724275" cy="2705100"/>
      </xdr:xfrm>
      <a:graphic>
        <a:graphicData uri="http://schemas.openxmlformats.org/drawingml/2006/chart">
          <c:chart xmlns:c="http://schemas.openxmlformats.org/drawingml/2006/chart" r:id="rId1"/>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2" name="TextBox 35"/>
        <xdr:cNvSpPr txBox="1">
          <a:spLocks noChangeArrowheads="1"/>
        </xdr:cNvSpPr>
      </xdr:nvSpPr>
      <xdr:spPr>
        <a:xfrm>
          <a:off x="1323975" y="5314950"/>
          <a:ext cx="127635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3" name="TextBox 34"/>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4" name="Rectangle 100"/>
        <xdr:cNvSpPr>
          <a:spLocks/>
        </xdr:cNvSpPr>
      </xdr:nvSpPr>
      <xdr:spPr>
        <a:xfrm>
          <a:off x="9525" y="314325"/>
          <a:ext cx="2867025"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5" name="Line 101"/>
        <xdr:cNvSpPr>
          <a:spLocks/>
        </xdr:cNvSpPr>
      </xdr:nvSpPr>
      <xdr:spPr>
        <a:xfrm>
          <a:off x="7086600" y="571500"/>
          <a:ext cx="50577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6" name="Line 102"/>
        <xdr:cNvSpPr>
          <a:spLocks/>
        </xdr:cNvSpPr>
      </xdr:nvSpPr>
      <xdr:spPr>
        <a:xfrm flipH="1">
          <a:off x="2933700" y="95250"/>
          <a:ext cx="67627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7" name="Line 108"/>
        <xdr:cNvSpPr>
          <a:spLocks/>
        </xdr:cNvSpPr>
      </xdr:nvSpPr>
      <xdr:spPr>
        <a:xfrm flipH="1">
          <a:off x="2895600" y="276225"/>
          <a:ext cx="71437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8" name="Line 109"/>
        <xdr:cNvSpPr>
          <a:spLocks/>
        </xdr:cNvSpPr>
      </xdr:nvSpPr>
      <xdr:spPr>
        <a:xfrm flipH="1">
          <a:off x="2895600" y="295275"/>
          <a:ext cx="71437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9" name="Line 110"/>
        <xdr:cNvSpPr>
          <a:spLocks/>
        </xdr:cNvSpPr>
      </xdr:nvSpPr>
      <xdr:spPr>
        <a:xfrm flipH="1">
          <a:off x="2895600" y="314325"/>
          <a:ext cx="714375"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10" name="Line 111"/>
        <xdr:cNvSpPr>
          <a:spLocks/>
        </xdr:cNvSpPr>
      </xdr:nvSpPr>
      <xdr:spPr>
        <a:xfrm flipH="1">
          <a:off x="2905125" y="323850"/>
          <a:ext cx="7239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2</xdr:row>
      <xdr:rowOff>104775</xdr:rowOff>
    </xdr:from>
    <xdr:to>
      <xdr:col>13</xdr:col>
      <xdr:colOff>180975</xdr:colOff>
      <xdr:row>89</xdr:row>
      <xdr:rowOff>104775</xdr:rowOff>
    </xdr:to>
    <xdr:sp>
      <xdr:nvSpPr>
        <xdr:cNvPr id="1" name="Rectangle 1"/>
        <xdr:cNvSpPr>
          <a:spLocks/>
        </xdr:cNvSpPr>
      </xdr:nvSpPr>
      <xdr:spPr>
        <a:xfrm>
          <a:off x="409575" y="428625"/>
          <a:ext cx="7696200" cy="14087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14</xdr:row>
      <xdr:rowOff>114300</xdr:rowOff>
    </xdr:from>
    <xdr:to>
      <xdr:col>10</xdr:col>
      <xdr:colOff>390525</xdr:colOff>
      <xdr:row>16</xdr:row>
      <xdr:rowOff>0</xdr:rowOff>
    </xdr:to>
    <xdr:sp>
      <xdr:nvSpPr>
        <xdr:cNvPr id="2" name="TextBox 3"/>
        <xdr:cNvSpPr txBox="1">
          <a:spLocks noChangeArrowheads="1"/>
        </xdr:cNvSpPr>
      </xdr:nvSpPr>
      <xdr:spPr>
        <a:xfrm>
          <a:off x="3924300" y="2381250"/>
          <a:ext cx="25622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 inhibitor -  outer surface allowed to burn</a:t>
          </a:r>
        </a:p>
      </xdr:txBody>
    </xdr:sp>
    <xdr:clientData/>
  </xdr:twoCellAnchor>
  <xdr:twoCellAnchor>
    <xdr:from>
      <xdr:col>4</xdr:col>
      <xdr:colOff>447675</xdr:colOff>
      <xdr:row>7</xdr:row>
      <xdr:rowOff>47625</xdr:rowOff>
    </xdr:from>
    <xdr:to>
      <xdr:col>8</xdr:col>
      <xdr:colOff>314325</xdr:colOff>
      <xdr:row>9</xdr:row>
      <xdr:rowOff>76200</xdr:rowOff>
    </xdr:to>
    <xdr:sp>
      <xdr:nvSpPr>
        <xdr:cNvPr id="3" name="TextBox 4"/>
        <xdr:cNvSpPr txBox="1">
          <a:spLocks noChangeArrowheads="1"/>
        </xdr:cNvSpPr>
      </xdr:nvSpPr>
      <xdr:spPr>
        <a:xfrm>
          <a:off x="2886075" y="1181100"/>
          <a:ext cx="230505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Hollow core, propellant exposed.  
Burns from the inside out.
</a:t>
          </a:r>
        </a:p>
      </xdr:txBody>
    </xdr:sp>
    <xdr:clientData/>
  </xdr:twoCellAnchor>
  <xdr:twoCellAnchor>
    <xdr:from>
      <xdr:col>6</xdr:col>
      <xdr:colOff>200025</xdr:colOff>
      <xdr:row>18</xdr:row>
      <xdr:rowOff>0</xdr:rowOff>
    </xdr:from>
    <xdr:to>
      <xdr:col>13</xdr:col>
      <xdr:colOff>9525</xdr:colOff>
      <xdr:row>23</xdr:row>
      <xdr:rowOff>28575</xdr:rowOff>
    </xdr:to>
    <xdr:sp>
      <xdr:nvSpPr>
        <xdr:cNvPr id="4" name="TextBox 5"/>
        <xdr:cNvSpPr txBox="1">
          <a:spLocks noChangeArrowheads="1"/>
        </xdr:cNvSpPr>
      </xdr:nvSpPr>
      <xdr:spPr>
        <a:xfrm>
          <a:off x="3857625" y="2914650"/>
          <a:ext cx="4076700" cy="838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As the hollow core burns, it gets bigger = progressive
Ends burn toward each other, so the grain gets shorter = regressive
As the core gets bigger, the ends get smaller =regressive
As the outside burns, it gets smaller = regresive
</a:t>
          </a:r>
          <a:r>
            <a:rPr lang="en-US" cap="none" sz="1000" b="0" i="1" u="none" baseline="0">
              <a:latin typeface="Arial"/>
              <a:ea typeface="Arial"/>
              <a:cs typeface="Arial"/>
            </a:rPr>
            <a:t>Net result</a:t>
          </a:r>
          <a:r>
            <a:rPr lang="en-US" cap="none" sz="1000" b="0" i="0" u="none" baseline="0">
              <a:latin typeface="Arial"/>
              <a:ea typeface="Arial"/>
              <a:cs typeface="Arial"/>
            </a:rPr>
            <a:t>:  Moderately regressive burn profile</a:t>
          </a:r>
        </a:p>
      </xdr:txBody>
    </xdr:sp>
    <xdr:clientData/>
  </xdr:twoCellAnchor>
  <xdr:twoCellAnchor>
    <xdr:from>
      <xdr:col>5</xdr:col>
      <xdr:colOff>361950</xdr:colOff>
      <xdr:row>10</xdr:row>
      <xdr:rowOff>85725</xdr:rowOff>
    </xdr:from>
    <xdr:to>
      <xdr:col>9</xdr:col>
      <xdr:colOff>361950</xdr:colOff>
      <xdr:row>12</xdr:row>
      <xdr:rowOff>142875</xdr:rowOff>
    </xdr:to>
    <xdr:sp>
      <xdr:nvSpPr>
        <xdr:cNvPr id="5" name="TextBox 6"/>
        <xdr:cNvSpPr txBox="1">
          <a:spLocks noChangeArrowheads="1"/>
        </xdr:cNvSpPr>
      </xdr:nvSpPr>
      <xdr:spPr>
        <a:xfrm>
          <a:off x="3409950" y="1704975"/>
          <a:ext cx="24384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Both end surfaces are exposed.  
Each burns toward the middle</a:t>
          </a:r>
        </a:p>
      </xdr:txBody>
    </xdr:sp>
    <xdr:clientData/>
  </xdr:twoCellAnchor>
  <xdr:twoCellAnchor>
    <xdr:from>
      <xdr:col>4</xdr:col>
      <xdr:colOff>514350</xdr:colOff>
      <xdr:row>15</xdr:row>
      <xdr:rowOff>95250</xdr:rowOff>
    </xdr:from>
    <xdr:to>
      <xdr:col>6</xdr:col>
      <xdr:colOff>257175</xdr:colOff>
      <xdr:row>18</xdr:row>
      <xdr:rowOff>0</xdr:rowOff>
    </xdr:to>
    <xdr:sp>
      <xdr:nvSpPr>
        <xdr:cNvPr id="6" name="Line 9"/>
        <xdr:cNvSpPr>
          <a:spLocks/>
        </xdr:cNvSpPr>
      </xdr:nvSpPr>
      <xdr:spPr>
        <a:xfrm flipH="1">
          <a:off x="2952750" y="2524125"/>
          <a:ext cx="96202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24</xdr:row>
      <xdr:rowOff>38100</xdr:rowOff>
    </xdr:from>
    <xdr:to>
      <xdr:col>12</xdr:col>
      <xdr:colOff>466725</xdr:colOff>
      <xdr:row>28</xdr:row>
      <xdr:rowOff>152400</xdr:rowOff>
    </xdr:to>
    <xdr:sp>
      <xdr:nvSpPr>
        <xdr:cNvPr id="7" name="TextBox 10"/>
        <xdr:cNvSpPr txBox="1">
          <a:spLocks noChangeArrowheads="1"/>
        </xdr:cNvSpPr>
      </xdr:nvSpPr>
      <xdr:spPr>
        <a:xfrm>
          <a:off x="3581400" y="3924300"/>
          <a:ext cx="4200525" cy="76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Terms </a:t>
          </a:r>
          <a:r>
            <a:rPr lang="en-US" cap="none" sz="1000" b="0" i="0" u="none" baseline="0">
              <a:latin typeface="Arial"/>
              <a:ea typeface="Arial"/>
              <a:cs typeface="Arial"/>
            </a:rPr>
            <a:t>
</a:t>
          </a:r>
          <a:r>
            <a:rPr lang="en-US" cap="none" sz="1000" b="0" i="1" u="none" baseline="0">
              <a:latin typeface="Arial"/>
              <a:ea typeface="Arial"/>
              <a:cs typeface="Arial"/>
            </a:rPr>
            <a:t>Progressive</a:t>
          </a:r>
          <a:r>
            <a:rPr lang="en-US" cap="none" sz="1000" b="0" i="0" u="none" baseline="0">
              <a:latin typeface="Arial"/>
              <a:ea typeface="Arial"/>
              <a:cs typeface="Arial"/>
            </a:rPr>
            <a:t>:  Thrust increases as motor burn proceeds
 </a:t>
          </a:r>
          <a:r>
            <a:rPr lang="en-US" cap="none" sz="1000" b="0" i="1" u="none" baseline="0">
              <a:latin typeface="Arial"/>
              <a:ea typeface="Arial"/>
              <a:cs typeface="Arial"/>
            </a:rPr>
            <a:t>Regressive:</a:t>
          </a:r>
          <a:r>
            <a:rPr lang="en-US" cap="none" sz="1000" b="0" i="0" u="none" baseline="0">
              <a:latin typeface="Arial"/>
              <a:ea typeface="Arial"/>
              <a:cs typeface="Arial"/>
            </a:rPr>
            <a:t>  Thrust decreases as motor burn proceeds
           </a:t>
          </a:r>
          <a:r>
            <a:rPr lang="en-US" cap="none" sz="1000" b="0" i="1" u="none" baseline="0">
              <a:latin typeface="Arial"/>
              <a:ea typeface="Arial"/>
              <a:cs typeface="Arial"/>
            </a:rPr>
            <a:t>Flat: </a:t>
          </a:r>
          <a:r>
            <a:rPr lang="en-US" cap="none" sz="1000" b="0" i="0" u="none" baseline="0">
              <a:latin typeface="Arial"/>
              <a:ea typeface="Arial"/>
              <a:cs typeface="Arial"/>
            </a:rPr>
            <a:t> Thrust stays (about) the same as motor burn proceeds.</a:t>
          </a:r>
        </a:p>
      </xdr:txBody>
    </xdr:sp>
    <xdr:clientData/>
  </xdr:twoCellAnchor>
  <xdr:twoCellAnchor>
    <xdr:from>
      <xdr:col>2</xdr:col>
      <xdr:colOff>438150</xdr:colOff>
      <xdr:row>3</xdr:row>
      <xdr:rowOff>66675</xdr:rowOff>
    </xdr:from>
    <xdr:to>
      <xdr:col>10</xdr:col>
      <xdr:colOff>28575</xdr:colOff>
      <xdr:row>5</xdr:row>
      <xdr:rowOff>104775</xdr:rowOff>
    </xdr:to>
    <xdr:sp>
      <xdr:nvSpPr>
        <xdr:cNvPr id="8" name="TextBox 11"/>
        <xdr:cNvSpPr txBox="1">
          <a:spLocks noChangeArrowheads="1"/>
        </xdr:cNvSpPr>
      </xdr:nvSpPr>
      <xdr:spPr>
        <a:xfrm>
          <a:off x="1657350" y="552450"/>
          <a:ext cx="4467225" cy="361950"/>
        </a:xfrm>
        <a:prstGeom prst="rect">
          <a:avLst/>
        </a:prstGeom>
        <a:solidFill>
          <a:srgbClr val="FFFFFF"/>
        </a:solidFill>
        <a:ln w="9525" cmpd="sng">
          <a:noFill/>
        </a:ln>
      </xdr:spPr>
      <xdr:txBody>
        <a:bodyPr vertOverflow="clip" wrap="square"/>
        <a:p>
          <a:pPr algn="l">
            <a:defRPr/>
          </a:pPr>
          <a:r>
            <a:rPr lang="en-US" cap="none" sz="2000" b="0" i="0" u="none" baseline="0">
              <a:latin typeface="Arial"/>
              <a:ea typeface="Arial"/>
              <a:cs typeface="Arial"/>
            </a:rPr>
            <a:t>The Uninhibited Grain</a:t>
          </a:r>
        </a:p>
      </xdr:txBody>
    </xdr:sp>
    <xdr:clientData/>
  </xdr:twoCellAnchor>
  <xdr:twoCellAnchor>
    <xdr:from>
      <xdr:col>2</xdr:col>
      <xdr:colOff>133350</xdr:colOff>
      <xdr:row>8</xdr:row>
      <xdr:rowOff>57150</xdr:rowOff>
    </xdr:from>
    <xdr:to>
      <xdr:col>3</xdr:col>
      <xdr:colOff>447675</xdr:colOff>
      <xdr:row>9</xdr:row>
      <xdr:rowOff>114300</xdr:rowOff>
    </xdr:to>
    <xdr:sp>
      <xdr:nvSpPr>
        <xdr:cNvPr id="9" name="TextBox 12"/>
        <xdr:cNvSpPr txBox="1">
          <a:spLocks noChangeArrowheads="1"/>
        </xdr:cNvSpPr>
      </xdr:nvSpPr>
      <xdr:spPr>
        <a:xfrm>
          <a:off x="1352550" y="1352550"/>
          <a:ext cx="92392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Web thickness</a:t>
          </a:r>
        </a:p>
      </xdr:txBody>
    </xdr:sp>
    <xdr:clientData/>
  </xdr:twoCellAnchor>
  <xdr:twoCellAnchor>
    <xdr:from>
      <xdr:col>2</xdr:col>
      <xdr:colOff>371475</xdr:colOff>
      <xdr:row>13</xdr:row>
      <xdr:rowOff>104775</xdr:rowOff>
    </xdr:from>
    <xdr:to>
      <xdr:col>4</xdr:col>
      <xdr:colOff>495300</xdr:colOff>
      <xdr:row>35</xdr:row>
      <xdr:rowOff>133350</xdr:rowOff>
    </xdr:to>
    <xdr:sp>
      <xdr:nvSpPr>
        <xdr:cNvPr id="10" name="AutoShape 15"/>
        <xdr:cNvSpPr>
          <a:spLocks/>
        </xdr:cNvSpPr>
      </xdr:nvSpPr>
      <xdr:spPr>
        <a:xfrm>
          <a:off x="1590675" y="2209800"/>
          <a:ext cx="1343025" cy="3590925"/>
        </a:xfrm>
        <a:prstGeom prst="can">
          <a:avLst/>
        </a:prstGeom>
        <a:gradFill rotWithShape="1">
          <a:gsLst>
            <a:gs pos="0">
              <a:srgbClr val="FFFF00"/>
            </a:gs>
            <a:gs pos="100000">
              <a:srgbClr val="FF6600"/>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190500</xdr:colOff>
      <xdr:row>15</xdr:row>
      <xdr:rowOff>95250</xdr:rowOff>
    </xdr:from>
    <xdr:to>
      <xdr:col>4</xdr:col>
      <xdr:colOff>38100</xdr:colOff>
      <xdr:row>17</xdr:row>
      <xdr:rowOff>28575</xdr:rowOff>
    </xdr:to>
    <xdr:sp>
      <xdr:nvSpPr>
        <xdr:cNvPr id="11" name="Oval 16"/>
        <xdr:cNvSpPr>
          <a:spLocks/>
        </xdr:cNvSpPr>
      </xdr:nvSpPr>
      <xdr:spPr>
        <a:xfrm>
          <a:off x="2019300" y="2524125"/>
          <a:ext cx="457200" cy="257175"/>
        </a:xfrm>
        <a:prstGeom prst="ellipse">
          <a:avLst/>
        </a:prstGeom>
        <a:gradFill rotWithShape="1">
          <a:gsLst>
            <a:gs pos="0">
              <a:srgbClr val="FF6600"/>
            </a:gs>
            <a:gs pos="100000">
              <a:srgbClr val="FFFF00"/>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390525</xdr:colOff>
      <xdr:row>16</xdr:row>
      <xdr:rowOff>38100</xdr:rowOff>
    </xdr:from>
    <xdr:to>
      <xdr:col>3</xdr:col>
      <xdr:colOff>180975</xdr:colOff>
      <xdr:row>16</xdr:row>
      <xdr:rowOff>38100</xdr:rowOff>
    </xdr:to>
    <xdr:sp>
      <xdr:nvSpPr>
        <xdr:cNvPr id="12" name="Line 13"/>
        <xdr:cNvSpPr>
          <a:spLocks/>
        </xdr:cNvSpPr>
      </xdr:nvSpPr>
      <xdr:spPr>
        <a:xfrm>
          <a:off x="1609725" y="2628900"/>
          <a:ext cx="4000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9</xdr:row>
      <xdr:rowOff>66675</xdr:rowOff>
    </xdr:from>
    <xdr:to>
      <xdr:col>5</xdr:col>
      <xdr:colOff>123825</xdr:colOff>
      <xdr:row>15</xdr:row>
      <xdr:rowOff>133350</xdr:rowOff>
    </xdr:to>
    <xdr:sp>
      <xdr:nvSpPr>
        <xdr:cNvPr id="13" name="Line 7"/>
        <xdr:cNvSpPr>
          <a:spLocks/>
        </xdr:cNvSpPr>
      </xdr:nvSpPr>
      <xdr:spPr>
        <a:xfrm flipH="1">
          <a:off x="2362200" y="1524000"/>
          <a:ext cx="809625" cy="1038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11</xdr:row>
      <xdr:rowOff>142875</xdr:rowOff>
    </xdr:from>
    <xdr:to>
      <xdr:col>5</xdr:col>
      <xdr:colOff>352425</xdr:colOff>
      <xdr:row>15</xdr:row>
      <xdr:rowOff>57150</xdr:rowOff>
    </xdr:to>
    <xdr:sp>
      <xdr:nvSpPr>
        <xdr:cNvPr id="14" name="Line 8"/>
        <xdr:cNvSpPr>
          <a:spLocks/>
        </xdr:cNvSpPr>
      </xdr:nvSpPr>
      <xdr:spPr>
        <a:xfrm flipH="1">
          <a:off x="2752725" y="1924050"/>
          <a:ext cx="647700"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9</xdr:row>
      <xdr:rowOff>114300</xdr:rowOff>
    </xdr:from>
    <xdr:to>
      <xdr:col>2</xdr:col>
      <xdr:colOff>590550</xdr:colOff>
      <xdr:row>16</xdr:row>
      <xdr:rowOff>38100</xdr:rowOff>
    </xdr:to>
    <xdr:sp>
      <xdr:nvSpPr>
        <xdr:cNvPr id="15" name="Line 14"/>
        <xdr:cNvSpPr>
          <a:spLocks/>
        </xdr:cNvSpPr>
      </xdr:nvSpPr>
      <xdr:spPr>
        <a:xfrm>
          <a:off x="1809750" y="1571625"/>
          <a:ext cx="0" cy="1057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123825</xdr:rowOff>
    </xdr:from>
    <xdr:to>
      <xdr:col>14</xdr:col>
      <xdr:colOff>247650</xdr:colOff>
      <xdr:row>32</xdr:row>
      <xdr:rowOff>114300</xdr:rowOff>
    </xdr:to>
    <xdr:sp>
      <xdr:nvSpPr>
        <xdr:cNvPr id="1" name="Rectangle 11"/>
        <xdr:cNvSpPr>
          <a:spLocks/>
        </xdr:cNvSpPr>
      </xdr:nvSpPr>
      <xdr:spPr>
        <a:xfrm>
          <a:off x="1085850" y="123825"/>
          <a:ext cx="7696200" cy="5172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400050</xdr:colOff>
      <xdr:row>10</xdr:row>
      <xdr:rowOff>66675</xdr:rowOff>
    </xdr:from>
    <xdr:to>
      <xdr:col>5</xdr:col>
      <xdr:colOff>342900</xdr:colOff>
      <xdr:row>29</xdr:row>
      <xdr:rowOff>95250</xdr:rowOff>
    </xdr:to>
    <xdr:pic>
      <xdr:nvPicPr>
        <xdr:cNvPr id="2" name="Picture 1"/>
        <xdr:cNvPicPr preferRelativeResize="1">
          <a:picLocks noChangeAspect="1"/>
        </xdr:cNvPicPr>
      </xdr:nvPicPr>
      <xdr:blipFill>
        <a:blip r:embed="rId1"/>
        <a:stretch>
          <a:fillRect/>
        </a:stretch>
      </xdr:blipFill>
      <xdr:spPr>
        <a:xfrm>
          <a:off x="1619250" y="1685925"/>
          <a:ext cx="1771650" cy="3105150"/>
        </a:xfrm>
        <a:prstGeom prst="rect">
          <a:avLst/>
        </a:prstGeom>
        <a:noFill/>
        <a:ln w="9525" cmpd="sng">
          <a:noFill/>
        </a:ln>
      </xdr:spPr>
    </xdr:pic>
    <xdr:clientData/>
  </xdr:twoCellAnchor>
  <xdr:twoCellAnchor>
    <xdr:from>
      <xdr:col>6</xdr:col>
      <xdr:colOff>314325</xdr:colOff>
      <xdr:row>14</xdr:row>
      <xdr:rowOff>19050</xdr:rowOff>
    </xdr:from>
    <xdr:to>
      <xdr:col>10</xdr:col>
      <xdr:colOff>438150</xdr:colOff>
      <xdr:row>15</xdr:row>
      <xdr:rowOff>66675</xdr:rowOff>
    </xdr:to>
    <xdr:sp>
      <xdr:nvSpPr>
        <xdr:cNvPr id="3" name="TextBox 2"/>
        <xdr:cNvSpPr txBox="1">
          <a:spLocks noChangeArrowheads="1"/>
        </xdr:cNvSpPr>
      </xdr:nvSpPr>
      <xdr:spPr>
        <a:xfrm>
          <a:off x="3971925" y="2286000"/>
          <a:ext cx="25622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Inhibitor - prevents outer surface from burning</a:t>
          </a:r>
        </a:p>
      </xdr:txBody>
    </xdr:sp>
    <xdr:clientData/>
  </xdr:twoCellAnchor>
  <xdr:twoCellAnchor>
    <xdr:from>
      <xdr:col>4</xdr:col>
      <xdr:colOff>447675</xdr:colOff>
      <xdr:row>7</xdr:row>
      <xdr:rowOff>47625</xdr:rowOff>
    </xdr:from>
    <xdr:to>
      <xdr:col>8</xdr:col>
      <xdr:colOff>314325</xdr:colOff>
      <xdr:row>9</xdr:row>
      <xdr:rowOff>76200</xdr:rowOff>
    </xdr:to>
    <xdr:sp>
      <xdr:nvSpPr>
        <xdr:cNvPr id="4" name="TextBox 3"/>
        <xdr:cNvSpPr txBox="1">
          <a:spLocks noChangeArrowheads="1"/>
        </xdr:cNvSpPr>
      </xdr:nvSpPr>
      <xdr:spPr>
        <a:xfrm>
          <a:off x="2886075" y="1181100"/>
          <a:ext cx="230505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Hollow core, propellant exposed.  
Burns from the inside out.
</a:t>
          </a:r>
        </a:p>
      </xdr:txBody>
    </xdr:sp>
    <xdr:clientData/>
  </xdr:twoCellAnchor>
  <xdr:twoCellAnchor>
    <xdr:from>
      <xdr:col>6</xdr:col>
      <xdr:colOff>200025</xdr:colOff>
      <xdr:row>18</xdr:row>
      <xdr:rowOff>0</xdr:rowOff>
    </xdr:from>
    <xdr:to>
      <xdr:col>13</xdr:col>
      <xdr:colOff>9525</xdr:colOff>
      <xdr:row>21</xdr:row>
      <xdr:rowOff>95250</xdr:rowOff>
    </xdr:to>
    <xdr:sp>
      <xdr:nvSpPr>
        <xdr:cNvPr id="5" name="TextBox 4"/>
        <xdr:cNvSpPr txBox="1">
          <a:spLocks noChangeArrowheads="1"/>
        </xdr:cNvSpPr>
      </xdr:nvSpPr>
      <xdr:spPr>
        <a:xfrm>
          <a:off x="3857625" y="2914650"/>
          <a:ext cx="4076700" cy="581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As the hollow core burns, it gets bigger - progressive
Ends burn toward each other, so the core gets shorter - regressive
And as the core gets bigger, the ends get smaller, also regressive</a:t>
          </a:r>
        </a:p>
      </xdr:txBody>
    </xdr:sp>
    <xdr:clientData/>
  </xdr:twoCellAnchor>
  <xdr:twoCellAnchor>
    <xdr:from>
      <xdr:col>5</xdr:col>
      <xdr:colOff>361950</xdr:colOff>
      <xdr:row>10</xdr:row>
      <xdr:rowOff>85725</xdr:rowOff>
    </xdr:from>
    <xdr:to>
      <xdr:col>9</xdr:col>
      <xdr:colOff>361950</xdr:colOff>
      <xdr:row>12</xdr:row>
      <xdr:rowOff>142875</xdr:rowOff>
    </xdr:to>
    <xdr:sp>
      <xdr:nvSpPr>
        <xdr:cNvPr id="6" name="TextBox 5"/>
        <xdr:cNvSpPr txBox="1">
          <a:spLocks noChangeArrowheads="1"/>
        </xdr:cNvSpPr>
      </xdr:nvSpPr>
      <xdr:spPr>
        <a:xfrm>
          <a:off x="3409950" y="1704975"/>
          <a:ext cx="24384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Both end surfaces are exposed.  
Each burns toward the middle</a:t>
          </a:r>
        </a:p>
      </xdr:txBody>
    </xdr:sp>
    <xdr:clientData/>
  </xdr:twoCellAnchor>
  <xdr:twoCellAnchor>
    <xdr:from>
      <xdr:col>4</xdr:col>
      <xdr:colOff>123825</xdr:colOff>
      <xdr:row>9</xdr:row>
      <xdr:rowOff>66675</xdr:rowOff>
    </xdr:from>
    <xdr:to>
      <xdr:col>5</xdr:col>
      <xdr:colOff>123825</xdr:colOff>
      <xdr:row>13</xdr:row>
      <xdr:rowOff>85725</xdr:rowOff>
    </xdr:to>
    <xdr:sp>
      <xdr:nvSpPr>
        <xdr:cNvPr id="7" name="Line 6"/>
        <xdr:cNvSpPr>
          <a:spLocks/>
        </xdr:cNvSpPr>
      </xdr:nvSpPr>
      <xdr:spPr>
        <a:xfrm flipH="1">
          <a:off x="2562225" y="1524000"/>
          <a:ext cx="6096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11</xdr:row>
      <xdr:rowOff>142875</xdr:rowOff>
    </xdr:from>
    <xdr:to>
      <xdr:col>5</xdr:col>
      <xdr:colOff>352425</xdr:colOff>
      <xdr:row>13</xdr:row>
      <xdr:rowOff>95250</xdr:rowOff>
    </xdr:to>
    <xdr:sp>
      <xdr:nvSpPr>
        <xdr:cNvPr id="8" name="Line 7"/>
        <xdr:cNvSpPr>
          <a:spLocks/>
        </xdr:cNvSpPr>
      </xdr:nvSpPr>
      <xdr:spPr>
        <a:xfrm flipH="1">
          <a:off x="2914650" y="1924050"/>
          <a:ext cx="485775"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15</xdr:row>
      <xdr:rowOff>0</xdr:rowOff>
    </xdr:from>
    <xdr:to>
      <xdr:col>6</xdr:col>
      <xdr:colOff>304800</xdr:colOff>
      <xdr:row>16</xdr:row>
      <xdr:rowOff>142875</xdr:rowOff>
    </xdr:to>
    <xdr:sp>
      <xdr:nvSpPr>
        <xdr:cNvPr id="9" name="Line 8"/>
        <xdr:cNvSpPr>
          <a:spLocks/>
        </xdr:cNvSpPr>
      </xdr:nvSpPr>
      <xdr:spPr>
        <a:xfrm flipH="1">
          <a:off x="2905125" y="2428875"/>
          <a:ext cx="105727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24</xdr:row>
      <xdr:rowOff>38100</xdr:rowOff>
    </xdr:from>
    <xdr:to>
      <xdr:col>12</xdr:col>
      <xdr:colOff>466725</xdr:colOff>
      <xdr:row>28</xdr:row>
      <xdr:rowOff>152400</xdr:rowOff>
    </xdr:to>
    <xdr:sp>
      <xdr:nvSpPr>
        <xdr:cNvPr id="10" name="TextBox 9"/>
        <xdr:cNvSpPr txBox="1">
          <a:spLocks noChangeArrowheads="1"/>
        </xdr:cNvSpPr>
      </xdr:nvSpPr>
      <xdr:spPr>
        <a:xfrm>
          <a:off x="3581400" y="3924300"/>
          <a:ext cx="4200525" cy="76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Terms </a:t>
          </a:r>
          <a:r>
            <a:rPr lang="en-US" cap="none" sz="1000" b="0" i="0" u="none" baseline="0">
              <a:latin typeface="Arial"/>
              <a:ea typeface="Arial"/>
              <a:cs typeface="Arial"/>
            </a:rPr>
            <a:t>
</a:t>
          </a:r>
          <a:r>
            <a:rPr lang="en-US" cap="none" sz="1000" b="0" i="1" u="none" baseline="0">
              <a:latin typeface="Arial"/>
              <a:ea typeface="Arial"/>
              <a:cs typeface="Arial"/>
            </a:rPr>
            <a:t>Progressive</a:t>
          </a:r>
          <a:r>
            <a:rPr lang="en-US" cap="none" sz="1000" b="0" i="0" u="none" baseline="0">
              <a:latin typeface="Arial"/>
              <a:ea typeface="Arial"/>
              <a:cs typeface="Arial"/>
            </a:rPr>
            <a:t>:  Thrust increases as motor burn proceeds
</a:t>
          </a:r>
          <a:r>
            <a:rPr lang="en-US" cap="none" sz="1000" b="0" i="1" u="none" baseline="0">
              <a:latin typeface="Arial"/>
              <a:ea typeface="Arial"/>
              <a:cs typeface="Arial"/>
            </a:rPr>
            <a:t>Regressive:</a:t>
          </a:r>
          <a:r>
            <a:rPr lang="en-US" cap="none" sz="1000" b="0" i="0" u="none" baseline="0">
              <a:latin typeface="Arial"/>
              <a:ea typeface="Arial"/>
              <a:cs typeface="Arial"/>
            </a:rPr>
            <a:t>  Thrust decreases as motor burn proceeds
</a:t>
          </a:r>
          <a:r>
            <a:rPr lang="en-US" cap="none" sz="1000" b="0" i="1" u="none" baseline="0">
              <a:latin typeface="Arial"/>
              <a:ea typeface="Arial"/>
              <a:cs typeface="Arial"/>
            </a:rPr>
            <a:t>Flat: </a:t>
          </a:r>
          <a:r>
            <a:rPr lang="en-US" cap="none" sz="1000" b="0" i="0" u="none" baseline="0">
              <a:latin typeface="Arial"/>
              <a:ea typeface="Arial"/>
              <a:cs typeface="Arial"/>
            </a:rPr>
            <a:t> Thrust stays (about) the same as motor burn proceeds.</a:t>
          </a:r>
        </a:p>
      </xdr:txBody>
    </xdr:sp>
    <xdr:clientData/>
  </xdr:twoCellAnchor>
  <xdr:twoCellAnchor>
    <xdr:from>
      <xdr:col>2</xdr:col>
      <xdr:colOff>438150</xdr:colOff>
      <xdr:row>3</xdr:row>
      <xdr:rowOff>66675</xdr:rowOff>
    </xdr:from>
    <xdr:to>
      <xdr:col>6</xdr:col>
      <xdr:colOff>390525</xdr:colOff>
      <xdr:row>5</xdr:row>
      <xdr:rowOff>104775</xdr:rowOff>
    </xdr:to>
    <xdr:sp>
      <xdr:nvSpPr>
        <xdr:cNvPr id="11" name="TextBox 10"/>
        <xdr:cNvSpPr txBox="1">
          <a:spLocks noChangeArrowheads="1"/>
        </xdr:cNvSpPr>
      </xdr:nvSpPr>
      <xdr:spPr>
        <a:xfrm>
          <a:off x="1657350" y="552450"/>
          <a:ext cx="2390775" cy="361950"/>
        </a:xfrm>
        <a:prstGeom prst="rect">
          <a:avLst/>
        </a:prstGeom>
        <a:solidFill>
          <a:srgbClr val="FFFFFF"/>
        </a:solidFill>
        <a:ln w="9525" cmpd="sng">
          <a:noFill/>
        </a:ln>
      </xdr:spPr>
      <xdr:txBody>
        <a:bodyPr vertOverflow="clip" wrap="square"/>
        <a:p>
          <a:pPr algn="l">
            <a:defRPr/>
          </a:pPr>
          <a:r>
            <a:rPr lang="en-US" cap="none" sz="2000" b="0" i="0" u="none" baseline="0">
              <a:latin typeface="Arial"/>
              <a:ea typeface="Arial"/>
              <a:cs typeface="Arial"/>
            </a:rPr>
            <a:t>The BATES Grain</a:t>
          </a:r>
        </a:p>
      </xdr:txBody>
    </xdr:sp>
    <xdr:clientData/>
  </xdr:twoCellAnchor>
  <xdr:twoCellAnchor>
    <xdr:from>
      <xdr:col>2</xdr:col>
      <xdr:colOff>447675</xdr:colOff>
      <xdr:row>8</xdr:row>
      <xdr:rowOff>57150</xdr:rowOff>
    </xdr:from>
    <xdr:to>
      <xdr:col>4</xdr:col>
      <xdr:colOff>152400</xdr:colOff>
      <xdr:row>9</xdr:row>
      <xdr:rowOff>114300</xdr:rowOff>
    </xdr:to>
    <xdr:sp>
      <xdr:nvSpPr>
        <xdr:cNvPr id="12" name="TextBox 17"/>
        <xdr:cNvSpPr txBox="1">
          <a:spLocks noChangeArrowheads="1"/>
        </xdr:cNvSpPr>
      </xdr:nvSpPr>
      <xdr:spPr>
        <a:xfrm>
          <a:off x="1666875" y="1352550"/>
          <a:ext cx="92392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Web thickness</a:t>
          </a:r>
        </a:p>
      </xdr:txBody>
    </xdr:sp>
    <xdr:clientData/>
  </xdr:twoCellAnchor>
  <xdr:twoCellAnchor>
    <xdr:from>
      <xdr:col>3</xdr:col>
      <xdr:colOff>28575</xdr:colOff>
      <xdr:row>13</xdr:row>
      <xdr:rowOff>123825</xdr:rowOff>
    </xdr:from>
    <xdr:to>
      <xdr:col>3</xdr:col>
      <xdr:colOff>428625</xdr:colOff>
      <xdr:row>13</xdr:row>
      <xdr:rowOff>123825</xdr:rowOff>
    </xdr:to>
    <xdr:sp>
      <xdr:nvSpPr>
        <xdr:cNvPr id="13" name="Line 18"/>
        <xdr:cNvSpPr>
          <a:spLocks/>
        </xdr:cNvSpPr>
      </xdr:nvSpPr>
      <xdr:spPr>
        <a:xfrm>
          <a:off x="1857375" y="2228850"/>
          <a:ext cx="4000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238125</xdr:colOff>
      <xdr:row>9</xdr:row>
      <xdr:rowOff>114300</xdr:rowOff>
    </xdr:from>
    <xdr:to>
      <xdr:col>3</xdr:col>
      <xdr:colOff>238125</xdr:colOff>
      <xdr:row>13</xdr:row>
      <xdr:rowOff>123825</xdr:rowOff>
    </xdr:to>
    <xdr:sp>
      <xdr:nvSpPr>
        <xdr:cNvPr id="14" name="Line 19"/>
        <xdr:cNvSpPr>
          <a:spLocks/>
        </xdr:cNvSpPr>
      </xdr:nvSpPr>
      <xdr:spPr>
        <a:xfrm>
          <a:off x="2066925" y="1571625"/>
          <a:ext cx="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xdr:row>
      <xdr:rowOff>9525</xdr:rowOff>
    </xdr:from>
    <xdr:ext cx="7467600" cy="11325225"/>
    <xdr:sp>
      <xdr:nvSpPr>
        <xdr:cNvPr id="1" name="TextBox 1"/>
        <xdr:cNvSpPr txBox="1">
          <a:spLocks noChangeArrowheads="1"/>
        </xdr:cNvSpPr>
      </xdr:nvSpPr>
      <xdr:spPr>
        <a:xfrm>
          <a:off x="628650" y="171450"/>
          <a:ext cx="7467600" cy="11325225"/>
        </a:xfrm>
        <a:prstGeom prst="rect">
          <a:avLst/>
        </a:prstGeom>
        <a:gradFill rotWithShape="1">
          <a:gsLst>
            <a:gs pos="0">
              <a:srgbClr val="FFFFCC"/>
            </a:gs>
            <a:gs pos="100000">
              <a:srgbClr val="CCFFFF"/>
            </a:gs>
          </a:gsLst>
          <a:lin ang="5400000" scaled="1"/>
        </a:gradFill>
        <a:ln w="9525" cmpd="sng">
          <a:noFill/>
        </a:ln>
      </xdr:spPr>
      <xdr:txBody>
        <a:bodyPr vertOverflow="clip" wrap="square"/>
        <a:p>
          <a:pPr algn="l">
            <a:defRPr/>
          </a:pPr>
          <a:r>
            <a:rPr lang="en-US" cap="none" sz="1400" b="1" i="0" u="none" baseline="0">
              <a:latin typeface="Arial"/>
              <a:ea typeface="Arial"/>
              <a:cs typeface="Arial"/>
            </a:rPr>
            <a:t>This sheet calculates Kn progressions for Uninhibited grains.</a:t>
          </a:r>
          <a:r>
            <a:rPr lang="en-US" cap="none" sz="1000" b="1" i="0" u="none" baseline="0">
              <a:latin typeface="Arial"/>
              <a:ea typeface="Arial"/>
              <a:cs typeface="Arial"/>
            </a:rPr>
            <a:t>
</a:t>
          </a:r>
          <a:r>
            <a:rPr lang="en-US" cap="none" sz="1200" b="1" i="0" u="none" baseline="0">
              <a:latin typeface="Arial"/>
              <a:ea typeface="Arial"/>
              <a:cs typeface="Arial"/>
            </a:rPr>
            <a:t>Kn</a:t>
          </a:r>
          <a:r>
            <a:rPr lang="en-US" cap="none" sz="1000" b="1" i="0" u="none" baseline="0">
              <a:latin typeface="Arial"/>
              <a:ea typeface="Arial"/>
              <a:cs typeface="Arial"/>
            </a:rPr>
            <a:t> ratio </a:t>
          </a:r>
          <a:r>
            <a:rPr lang="en-US" cap="none" sz="1000" b="0" i="0" u="none" baseline="0">
              <a:latin typeface="Arial"/>
              <a:ea typeface="Arial"/>
              <a:cs typeface="Arial"/>
            </a:rPr>
            <a:t>is the ratio of the area burning propellant surface to the area of a cross-section of nozzle throat.  It is a critical factor in the design of a solid-propellant rocket motor.  Kn can be used (with other factors) to determine the pressure within the motor casing at any point in the burn.  Pressure must be generated and maintained within appropriate limits for the motor to function well.  
It is from German:  Klemmung 
A German dictionary defines Klemm as "an instrument for squeezing or holding fast...a narrow pass"  Sounds sorta like a nozzle to me.  Not sure about "ung"... any ideas are welcomed.
If </a:t>
          </a:r>
          <a:r>
            <a:rPr lang="en-US" cap="none" sz="1000" b="0" i="1" u="none" baseline="0">
              <a:latin typeface="Arial"/>
              <a:ea typeface="Arial"/>
              <a:cs typeface="Arial"/>
            </a:rPr>
            <a:t>Kn is too low</a:t>
          </a:r>
          <a:r>
            <a:rPr lang="en-US" cap="none" sz="1000" b="0" i="0" u="none" baseline="0">
              <a:latin typeface="Arial"/>
              <a:ea typeface="Arial"/>
              <a:cs typeface="Arial"/>
            </a:rPr>
            <a:t>, the propellant does not ignite well, does not burn efficiently, and is likely to "chuff".  Think of an old automobile that is hard to crank, runs rough, and gets bad gas mileage.  That's low Kn.
If </a:t>
          </a:r>
          <a:r>
            <a:rPr lang="en-US" cap="none" sz="1000" b="0" i="1" u="none" baseline="0">
              <a:latin typeface="Arial"/>
              <a:ea typeface="Arial"/>
              <a:cs typeface="Arial"/>
            </a:rPr>
            <a:t>Kn is too high</a:t>
          </a:r>
          <a:r>
            <a:rPr lang="en-US" cap="none" sz="1000" b="0" i="0" u="none" baseline="0">
              <a:latin typeface="Arial"/>
              <a:ea typeface="Arial"/>
              <a:cs typeface="Arial"/>
            </a:rPr>
            <a:t>:  Risk of CATO, or other damage from too-high pressure.  CATO is a clever rocketry term for "blows up."  If CATO sounds like fun, please stay with model rocketry for a few more years.
Different propellants require different Kn levels to function well.  For example, slow-burning ammonium nitrate composite propellants require and allow much higher Kn ratios than fast-burning KNO3/sucrose sugar propellant
</a:t>
          </a:r>
          <a:r>
            <a:rPr lang="en-US" cap="none" sz="1000" b="0" i="0" u="none" baseline="0">
              <a:latin typeface="Arial"/>
              <a:ea typeface="Arial"/>
              <a:cs typeface="Arial"/>
            </a:rPr>
            <a:t>
</a:t>
          </a:r>
          <a:r>
            <a:rPr lang="en-US" cap="none" sz="1200" b="1" i="0" u="none" baseline="0">
              <a:latin typeface="Arial"/>
              <a:ea typeface="Arial"/>
              <a:cs typeface="Arial"/>
            </a:rPr>
            <a:t>Uninhibited grains</a:t>
          </a:r>
          <a:r>
            <a:rPr lang="en-US" cap="none" sz="1000" b="0" i="0" u="none" baseline="0">
              <a:latin typeface="Arial"/>
              <a:ea typeface="Arial"/>
              <a:cs typeface="Arial"/>
            </a:rPr>
            <a:t> are hollow-cored cylinders of propellant with no inhibitor on any surface.  It is a "naked grain" composed of propellant and nothing else.  All propellant surfaces are allowed to burn.
The hollow core burns progressively, getting larger as the burn continues.  
The outside of the grain gets smaller as it burns.
These two opposite tendencies counter each other to a degree, 
The ends also burn, so the grain gets shorter as the burn continues.  And as the core gets bigger, the ends get smaller.  
This combination of one progressive and three regressive traits yields a moderately regressive burn profile.
The uninhibited grain motor is good for missions where high initial thrust is desired and short duration is acceptable.   
It will have roughly half the burn time and twice the average thrust of a BATES grain motor of similar proportions.
</a:t>
          </a:r>
          <a:r>
            <a:rPr lang="en-US" cap="none" sz="1200" b="1" i="0" u="none" baseline="0">
              <a:latin typeface="Arial"/>
              <a:ea typeface="Arial"/>
              <a:cs typeface="Arial"/>
            </a:rPr>
            <a:t>Notes</a:t>
          </a:r>
          <a:r>
            <a:rPr lang="en-US" cap="none" sz="1000" b="0" i="0" u="none" baseline="0">
              <a:latin typeface="Arial"/>
              <a:ea typeface="Arial"/>
              <a:cs typeface="Arial"/>
            </a:rPr>
            <a:t>
</a:t>
          </a:r>
          <a:r>
            <a:rPr lang="en-US" cap="none" sz="1000" b="1" i="0" u="none" baseline="0">
              <a:latin typeface="Arial"/>
              <a:ea typeface="Arial"/>
              <a:cs typeface="Arial"/>
            </a:rPr>
            <a:t>(Note 1)</a:t>
          </a:r>
          <a:r>
            <a:rPr lang="en-US" cap="none" sz="1000" b="0" i="0" u="none" baseline="0">
              <a:latin typeface="Arial"/>
              <a:ea typeface="Arial"/>
              <a:cs typeface="Arial"/>
            </a:rPr>
            <a:t> "Burn Increment" is (web thickness)/(number of data points)
This sheet divides the burn into 30 data points and calcluates the Kn at each of these intervals (Cells D10 through Q39).  
</a:t>
          </a:r>
          <a:r>
            <a:rPr lang="en-US" cap="none" sz="1000" b="1" i="0" u="none" baseline="0">
              <a:latin typeface="Arial"/>
              <a:ea typeface="Arial"/>
              <a:cs typeface="Arial"/>
            </a:rPr>
            <a:t>(Note 2)</a:t>
          </a:r>
          <a:r>
            <a:rPr lang="en-US" cap="none" sz="1000" b="0" i="0" u="none" baseline="0">
              <a:latin typeface="Arial"/>
              <a:ea typeface="Arial"/>
              <a:cs typeface="Arial"/>
            </a:rPr>
            <a:t> Any units of distance measurement can be used to enter the grain length, diameter, core, and nozzle throat diameter.  They must be the same units, or the output will be highly irregular.  The Burn Surface and any other calculations of area will be in square units of whatever units you have chosen to use.  So if your input is in inches, areas will be expressed in square inches.  If millimeters, your output willbe in square mm.  
</a:t>
          </a:r>
          <a:r>
            <a:rPr lang="en-US" cap="none" sz="1000" b="1" i="0" u="none" baseline="0">
              <a:latin typeface="Arial"/>
              <a:ea typeface="Arial"/>
              <a:cs typeface="Arial"/>
            </a:rPr>
            <a:t>(Note 3)</a:t>
          </a:r>
          <a:r>
            <a:rPr lang="en-US" cap="none" sz="1000" b="0" i="0" u="none" baseline="0">
              <a:latin typeface="Arial"/>
              <a:ea typeface="Arial"/>
              <a:cs typeface="Arial"/>
            </a:rPr>
            <a:t> Nozzle throat area (cell B12) is calculated from the nozzle throat diameter (cell B7) by the classic formula, "Pie are squared."
This value is critical in calculating Kn ratio, so change it at your own risk.  In fact, 
</a:t>
          </a:r>
          <a:r>
            <a:rPr lang="en-US" cap="none" sz="1000" b="1" i="0" u="none" baseline="0">
              <a:latin typeface="Arial"/>
              <a:ea typeface="Arial"/>
              <a:cs typeface="Arial"/>
            </a:rPr>
            <a:t>(Note 4)</a:t>
          </a:r>
          <a:r>
            <a:rPr lang="en-US" cap="none" sz="1000" b="0" i="0" u="none" baseline="0">
              <a:latin typeface="Arial"/>
              <a:ea typeface="Arial"/>
              <a:cs typeface="Arial"/>
            </a:rPr>
            <a:t> Ideal Bates Length:  The spreadsheet will show here (Cell B17) the length of an "ideal" Bates grain.  
</a:t>
          </a:r>
          <a:r>
            <a:rPr lang="en-US" cap="none" sz="1000" b="0" i="1" u="none" baseline="0">
              <a:latin typeface="Arial"/>
              <a:ea typeface="Arial"/>
              <a:cs typeface="Arial"/>
            </a:rPr>
            <a:t>BATES length is irrelevant to the uninhibited grain, but is left in the spreadsheet because it is easier than taking it out.  </a:t>
          </a:r>
          <a:r>
            <a:rPr lang="en-US" cap="none" sz="1000" b="0" i="0" u="none" baseline="0">
              <a:latin typeface="Arial"/>
              <a:ea typeface="Arial"/>
              <a:cs typeface="Arial"/>
            </a:rPr>
            <a:t>
Ideal BATES length is calculated from the grain diameter and core diameter you have specified in cells B4 and B5.  
Length of an "Ideal" Bates grain is defined by the formula:  ((Outside Diameter * 3) + Core Diameter) / 2
Enter this length into Cell B6 if you want to calculate your motor for ideal Bates grains.  Then do a quick check:  are the beginning and ending values for Kn the same?  (If not, please let me know - I made a mistake!)
This gives a grain length approximately 1.6 times the outside diameter, but that will vary somewhat for different core diameters.  
Grains longer than the ideal will burn progressively, grains shorter then the ideal length will burn regressively.  
This sheet provides for the calculation of non-ideal Bates grains to allow use with different motor designs.  For instance, one might want to fill up a certain sized motor casing, and be willing to tolerate a slightly progressive burn.  Or one might want to use 4 short grains instead of 3 ideal ones to generate more thrust at liftoff, at the expense of a slightly regressive burn.  
Jimmy Yawn
jyawn@sfcc.net
rev. 9/3/06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yawn@sfcc.net" TargetMode="External" /><Relationship Id="rId2" Type="http://schemas.openxmlformats.org/officeDocument/2006/relationships/hyperlink" Target="http://www.jamesyawn.com/index.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42"/>
  <sheetViews>
    <sheetView tabSelected="1" workbookViewId="0" topLeftCell="A1">
      <selection activeCell="A1" sqref="A1"/>
    </sheetView>
  </sheetViews>
  <sheetFormatPr defaultColWidth="9.140625" defaultRowHeight="12.75"/>
  <cols>
    <col min="1" max="1" width="29.7109375" style="0" customWidth="1"/>
    <col min="2" max="2" width="12.8515625" style="0" customWidth="1"/>
    <col min="3" max="3" width="11.57421875" style="0" customWidth="1"/>
    <col min="11" max="11" width="9.57421875" style="0" customWidth="1"/>
    <col min="12" max="12" width="10.7109375" style="0" customWidth="1"/>
    <col min="13" max="13" width="11.00390625" style="0" customWidth="1"/>
    <col min="14" max="14" width="9.8515625" style="0" customWidth="1"/>
    <col min="15" max="15" width="14.00390625" style="0" customWidth="1"/>
  </cols>
  <sheetData>
    <row r="1" spans="1:4" ht="12.75">
      <c r="A1" s="4" t="s">
        <v>52</v>
      </c>
      <c r="B1" s="13" t="s">
        <v>51</v>
      </c>
      <c r="D1" t="s">
        <v>29</v>
      </c>
    </row>
    <row r="2" ht="12.75">
      <c r="D2" t="s">
        <v>45</v>
      </c>
    </row>
    <row r="3" spans="1:4" ht="12.75">
      <c r="A3" s="10" t="s">
        <v>34</v>
      </c>
      <c r="B3" s="3">
        <v>1</v>
      </c>
      <c r="D3" t="s">
        <v>53</v>
      </c>
    </row>
    <row r="4" spans="1:4" ht="12.75">
      <c r="A4" s="10" t="s">
        <v>35</v>
      </c>
      <c r="B4" s="2">
        <v>1.15</v>
      </c>
      <c r="D4" t="s">
        <v>30</v>
      </c>
    </row>
    <row r="5" spans="1:8" ht="12.75">
      <c r="A5" s="10" t="s">
        <v>36</v>
      </c>
      <c r="B5" s="2">
        <v>0.375</v>
      </c>
      <c r="H5" t="s">
        <v>39</v>
      </c>
    </row>
    <row r="6" spans="1:4" ht="12.75">
      <c r="A6" s="10" t="s">
        <v>37</v>
      </c>
      <c r="B6" s="2">
        <v>3.5</v>
      </c>
      <c r="D6" s="14" t="s">
        <v>46</v>
      </c>
    </row>
    <row r="7" spans="1:14" ht="12.75">
      <c r="A7" s="10" t="s">
        <v>38</v>
      </c>
      <c r="B7" s="3">
        <v>0.281</v>
      </c>
      <c r="L7" t="s">
        <v>26</v>
      </c>
      <c r="M7" t="s">
        <v>27</v>
      </c>
      <c r="N7" t="s">
        <v>32</v>
      </c>
    </row>
    <row r="8" spans="5:17" ht="12.75">
      <c r="E8" t="s">
        <v>24</v>
      </c>
      <c r="F8" t="s">
        <v>17</v>
      </c>
      <c r="G8" t="s">
        <v>0</v>
      </c>
      <c r="H8" t="s">
        <v>9</v>
      </c>
      <c r="I8" t="s">
        <v>6</v>
      </c>
      <c r="J8" t="s">
        <v>10</v>
      </c>
      <c r="K8" t="s">
        <v>12</v>
      </c>
      <c r="L8" t="s">
        <v>10</v>
      </c>
      <c r="M8" t="s">
        <v>13</v>
      </c>
      <c r="N8" t="s">
        <v>14</v>
      </c>
      <c r="O8" t="s">
        <v>18</v>
      </c>
      <c r="P8" t="s">
        <v>22</v>
      </c>
      <c r="Q8" t="s">
        <v>15</v>
      </c>
    </row>
    <row r="9" spans="4:16" ht="12.75">
      <c r="D9" s="9" t="s">
        <v>5</v>
      </c>
      <c r="E9" t="s">
        <v>28</v>
      </c>
      <c r="G9" t="s">
        <v>8</v>
      </c>
      <c r="I9" t="s">
        <v>16</v>
      </c>
      <c r="J9" t="s">
        <v>25</v>
      </c>
      <c r="K9" t="s">
        <v>7</v>
      </c>
      <c r="L9" t="s">
        <v>11</v>
      </c>
      <c r="M9" t="s">
        <v>31</v>
      </c>
      <c r="N9" t="s">
        <v>7</v>
      </c>
      <c r="O9" t="s">
        <v>19</v>
      </c>
      <c r="P9" t="s">
        <v>23</v>
      </c>
    </row>
    <row r="10" spans="1:17" ht="12.75">
      <c r="A10" t="s">
        <v>40</v>
      </c>
      <c r="B10" s="11">
        <f>(($B$4-$B$5))/29</f>
        <v>0.02672413793103448</v>
      </c>
      <c r="C10" s="15" t="s">
        <v>42</v>
      </c>
      <c r="D10" s="9">
        <v>0</v>
      </c>
      <c r="E10" s="7">
        <f>D10*$B$10</f>
        <v>0</v>
      </c>
      <c r="F10">
        <f>B4</f>
        <v>1.15</v>
      </c>
      <c r="G10" s="7">
        <f>$B6-E10</f>
        <v>3.5</v>
      </c>
      <c r="H10" s="8">
        <f>$B5+E10</f>
        <v>0.375</v>
      </c>
      <c r="I10" s="1">
        <f>((F10-E10)*(PI())*G10)</f>
        <v>12.644910430698916</v>
      </c>
      <c r="J10" s="1">
        <f>((F10/2)^2)*PI()</f>
        <v>1.0386890710931251</v>
      </c>
      <c r="K10" s="1">
        <f>((H10/2)^2)*PI()</f>
        <v>0.11044661672776616</v>
      </c>
      <c r="L10" s="1">
        <f>J10-K10</f>
        <v>0.928242454365359</v>
      </c>
      <c r="M10" s="1">
        <f>(H10*PI())*G10</f>
        <v>4.123340357836604</v>
      </c>
      <c r="N10" s="1">
        <f>(L10*2)+I10+M10</f>
        <v>18.62473569726624</v>
      </c>
      <c r="O10" s="1">
        <f>N10*B3</f>
        <v>18.62473569726624</v>
      </c>
      <c r="P10" s="6">
        <f>(F10-H10)/2</f>
        <v>0.38749999999999996</v>
      </c>
      <c r="Q10" s="1">
        <f>O10/B12</f>
        <v>300.3223110142981</v>
      </c>
    </row>
    <row r="11" spans="1:17" ht="12.75">
      <c r="A11" t="s">
        <v>1</v>
      </c>
      <c r="B11" s="7">
        <f>$O$10</f>
        <v>18.62473569726624</v>
      </c>
      <c r="C11" s="15" t="s">
        <v>43</v>
      </c>
      <c r="D11" s="9">
        <v>1</v>
      </c>
      <c r="E11" s="7">
        <f>D11*B10</f>
        <v>0.02672413793103448</v>
      </c>
      <c r="F11">
        <f>B4</f>
        <v>1.15</v>
      </c>
      <c r="G11" s="7">
        <f>$B6-E11</f>
        <v>3.4732758620689657</v>
      </c>
      <c r="H11" s="8">
        <f>$B5+E11</f>
        <v>0.40172413793103445</v>
      </c>
      <c r="I11" s="1">
        <f aca="true" t="shared" si="0" ref="I11:I39">((F11-E11)*(PI())*G11)</f>
        <v>12.256757039321638</v>
      </c>
      <c r="J11" s="1">
        <f aca="true" t="shared" si="1" ref="J11:J38">((F11/2)^2)*PI()</f>
        <v>1.0386890710931251</v>
      </c>
      <c r="K11" s="1">
        <f aca="true" t="shared" si="2" ref="K11:K38">((H11/2)^2)*PI()</f>
        <v>0.12674934867028556</v>
      </c>
      <c r="L11" s="1">
        <f aca="true" t="shared" si="3" ref="L11:L38">J11-K11</f>
        <v>0.9119397224228396</v>
      </c>
      <c r="M11" s="1">
        <f aca="true" t="shared" si="4" ref="M11:M38">(H11*PI())*G11</f>
        <v>4.383460307232451</v>
      </c>
      <c r="N11" s="1">
        <f aca="true" t="shared" si="5" ref="N11:N39">(L11*2)+I11+M11</f>
        <v>18.46409679139977</v>
      </c>
      <c r="O11" s="1">
        <f>N11*B3</f>
        <v>18.46409679139977</v>
      </c>
      <c r="P11" s="6">
        <f aca="true" t="shared" si="6" ref="P11:P39">(F11-H11)/2</f>
        <v>0.37413793103448273</v>
      </c>
      <c r="Q11" s="1">
        <f>O11/B12</f>
        <v>297.73202204414605</v>
      </c>
    </row>
    <row r="12" spans="1:17" ht="12.75">
      <c r="A12" t="s">
        <v>4</v>
      </c>
      <c r="B12" s="7">
        <f>((B7/2)^2)*PI()</f>
        <v>0.062015824380025925</v>
      </c>
      <c r="C12" s="14" t="s">
        <v>44</v>
      </c>
      <c r="D12" s="9">
        <v>2</v>
      </c>
      <c r="E12" s="7">
        <f>D12*B10</f>
        <v>0.05344827586206896</v>
      </c>
      <c r="F12">
        <f>B4</f>
        <v>1.15</v>
      </c>
      <c r="G12" s="7">
        <f>$B6-E12</f>
        <v>3.446551724137931</v>
      </c>
      <c r="H12" s="8">
        <f>$B5+E12</f>
        <v>0.42844827586206896</v>
      </c>
      <c r="I12" s="1">
        <f t="shared" si="0"/>
        <v>11.87309097038803</v>
      </c>
      <c r="J12" s="1">
        <f t="shared" si="1"/>
        <v>1.0386890710931251</v>
      </c>
      <c r="K12" s="1">
        <f t="shared" si="2"/>
        <v>0.14417391122372197</v>
      </c>
      <c r="L12" s="1">
        <f t="shared" si="3"/>
        <v>0.8945151598694032</v>
      </c>
      <c r="M12" s="1">
        <f t="shared" si="4"/>
        <v>4.639092934184632</v>
      </c>
      <c r="N12" s="1">
        <f t="shared" si="5"/>
        <v>18.30121422431147</v>
      </c>
      <c r="O12" s="1">
        <f>N12*B3</f>
        <v>18.30121422431147</v>
      </c>
      <c r="P12" s="6">
        <f t="shared" si="6"/>
        <v>0.3607758620689655</v>
      </c>
      <c r="Q12" s="1">
        <f>O12/B12</f>
        <v>295.1055542237689</v>
      </c>
    </row>
    <row r="13" spans="1:17" ht="12.75">
      <c r="A13" t="s">
        <v>49</v>
      </c>
      <c r="B13" s="7">
        <f>((B5/2)^2)*PI()</f>
        <v>0.11044661672776616</v>
      </c>
      <c r="D13" s="9">
        <v>3</v>
      </c>
      <c r="E13" s="7">
        <f>D13*B10</f>
        <v>0.08017241379310344</v>
      </c>
      <c r="F13">
        <f>B4</f>
        <v>1.15</v>
      </c>
      <c r="G13" s="7">
        <f>$B6-E13</f>
        <v>3.4198275862068965</v>
      </c>
      <c r="H13" s="8">
        <f>$B5+E13</f>
        <v>0.45517241379310347</v>
      </c>
      <c r="I13" s="1">
        <f t="shared" si="0"/>
        <v>11.49391222389809</v>
      </c>
      <c r="J13" s="1">
        <f t="shared" si="1"/>
        <v>1.0386890710931251</v>
      </c>
      <c r="K13" s="1">
        <f t="shared" si="2"/>
        <v>0.1627203043880754</v>
      </c>
      <c r="L13" s="1">
        <f t="shared" si="3"/>
        <v>0.8759687667050498</v>
      </c>
      <c r="M13" s="1">
        <f t="shared" si="4"/>
        <v>4.890238238693144</v>
      </c>
      <c r="N13" s="1">
        <f t="shared" si="5"/>
        <v>18.136087996001333</v>
      </c>
      <c r="O13" s="1">
        <f>N13*B3</f>
        <v>18.136087996001333</v>
      </c>
      <c r="P13" s="6">
        <f t="shared" si="6"/>
        <v>0.3474137931034482</v>
      </c>
      <c r="Q13" s="1">
        <f>O13/B12</f>
        <v>292.44290755316655</v>
      </c>
    </row>
    <row r="14" spans="1:17" ht="12.75">
      <c r="A14" t="s">
        <v>50</v>
      </c>
      <c r="B14">
        <f>B13/B12</f>
        <v>1.7809424905966234</v>
      </c>
      <c r="D14" s="9">
        <v>4</v>
      </c>
      <c r="E14" s="7">
        <f>D14*B10</f>
        <v>0.10689655172413792</v>
      </c>
      <c r="F14">
        <f>B4</f>
        <v>1.15</v>
      </c>
      <c r="G14" s="7">
        <f>$B6-E14</f>
        <v>3.393103448275862</v>
      </c>
      <c r="H14" s="8">
        <f>$B5+E14</f>
        <v>0.4818965517241379</v>
      </c>
      <c r="I14" s="1">
        <f t="shared" si="0"/>
        <v>11.119220799851819</v>
      </c>
      <c r="J14" s="1">
        <f t="shared" si="1"/>
        <v>1.0386890710931251</v>
      </c>
      <c r="K14" s="1">
        <f t="shared" si="2"/>
        <v>0.18238852816334575</v>
      </c>
      <c r="L14" s="1">
        <f t="shared" si="3"/>
        <v>0.8563005429297794</v>
      </c>
      <c r="M14" s="1">
        <f t="shared" si="4"/>
        <v>5.136896220757989</v>
      </c>
      <c r="N14" s="1">
        <f t="shared" si="5"/>
        <v>17.968718106469368</v>
      </c>
      <c r="O14" s="1">
        <f>N14*B3</f>
        <v>17.968718106469368</v>
      </c>
      <c r="P14" s="6">
        <f t="shared" si="6"/>
        <v>0.334051724137931</v>
      </c>
      <c r="Q14" s="1">
        <f>O14/B12</f>
        <v>289.7440820323391</v>
      </c>
    </row>
    <row r="15" spans="1:17" ht="12.75">
      <c r="A15" t="s">
        <v>2</v>
      </c>
      <c r="B15" s="9">
        <f>$Q$10</f>
        <v>300.3223110142981</v>
      </c>
      <c r="D15" s="9">
        <v>5</v>
      </c>
      <c r="E15" s="7">
        <f>D15*B10</f>
        <v>0.1336206896551724</v>
      </c>
      <c r="F15">
        <f>B4</f>
        <v>1.15</v>
      </c>
      <c r="G15" s="7">
        <f>$B6-E15</f>
        <v>3.3663793103448274</v>
      </c>
      <c r="H15" s="8">
        <f>$B5+E15</f>
        <v>0.5086206896551724</v>
      </c>
      <c r="I15" s="1">
        <f t="shared" si="0"/>
        <v>10.74901669824921</v>
      </c>
      <c r="J15" s="1">
        <f t="shared" si="1"/>
        <v>1.0386890710931251</v>
      </c>
      <c r="K15" s="1">
        <f t="shared" si="2"/>
        <v>0.20317858254953305</v>
      </c>
      <c r="L15" s="1">
        <f t="shared" si="3"/>
        <v>0.8355104885435921</v>
      </c>
      <c r="M15" s="1">
        <f t="shared" si="4"/>
        <v>5.379066880379164</v>
      </c>
      <c r="N15" s="1">
        <f t="shared" si="5"/>
        <v>17.79910455571556</v>
      </c>
      <c r="O15" s="1">
        <f>N15*B3</f>
        <v>17.79910455571556</v>
      </c>
      <c r="P15" s="6">
        <f t="shared" si="6"/>
        <v>0.32068965517241377</v>
      </c>
      <c r="Q15" s="1">
        <f>O15/B12</f>
        <v>287.00907766128637</v>
      </c>
    </row>
    <row r="16" spans="1:17" ht="12.75">
      <c r="A16" t="s">
        <v>3</v>
      </c>
      <c r="B16" s="9">
        <f>MAX(Q11:Q39)</f>
        <v>297.73202204414605</v>
      </c>
      <c r="D16" s="9">
        <v>6</v>
      </c>
      <c r="E16" s="7">
        <f>D16*B10</f>
        <v>0.16034482758620688</v>
      </c>
      <c r="F16">
        <f>B4</f>
        <v>1.15</v>
      </c>
      <c r="G16" s="7">
        <f>$B6-E16</f>
        <v>3.339655172413793</v>
      </c>
      <c r="H16" s="8">
        <f>$B5+E16</f>
        <v>0.5353448275862069</v>
      </c>
      <c r="I16" s="1">
        <f t="shared" si="0"/>
        <v>10.383299919090273</v>
      </c>
      <c r="J16" s="1">
        <f t="shared" si="1"/>
        <v>1.0386890710931251</v>
      </c>
      <c r="K16" s="1">
        <f t="shared" si="2"/>
        <v>0.2250904675466375</v>
      </c>
      <c r="L16" s="1">
        <f t="shared" si="3"/>
        <v>0.8135986035464876</v>
      </c>
      <c r="M16" s="1">
        <f t="shared" si="4"/>
        <v>5.616750217556674</v>
      </c>
      <c r="N16" s="1">
        <f t="shared" si="5"/>
        <v>17.62724734373992</v>
      </c>
      <c r="O16" s="1">
        <f>N16*B3</f>
        <v>17.62724734373992</v>
      </c>
      <c r="P16" s="6">
        <f t="shared" si="6"/>
        <v>0.3073275862068965</v>
      </c>
      <c r="Q16" s="1">
        <f>O16/B12</f>
        <v>284.2378944400086</v>
      </c>
    </row>
    <row r="17" spans="1:17" ht="12.75">
      <c r="A17" t="s">
        <v>41</v>
      </c>
      <c r="B17" s="9">
        <f>$Q$39</f>
        <v>210.51531768847906</v>
      </c>
      <c r="D17" s="9">
        <v>7</v>
      </c>
      <c r="E17" s="7">
        <f>D17*B10</f>
        <v>0.18706896551724136</v>
      </c>
      <c r="F17">
        <f>B4</f>
        <v>1.15</v>
      </c>
      <c r="G17" s="7">
        <f>$B6-E17</f>
        <v>3.3129310344827587</v>
      </c>
      <c r="H17" s="8">
        <f>$B5+E17</f>
        <v>0.5620689655172414</v>
      </c>
      <c r="I17" s="1">
        <f t="shared" si="0"/>
        <v>10.022070462375005</v>
      </c>
      <c r="J17" s="1">
        <f t="shared" si="1"/>
        <v>1.0386890710931251</v>
      </c>
      <c r="K17" s="1">
        <f t="shared" si="2"/>
        <v>0.2481241831546588</v>
      </c>
      <c r="L17" s="1">
        <f t="shared" si="3"/>
        <v>0.7905648879384664</v>
      </c>
      <c r="M17" s="1">
        <f t="shared" si="4"/>
        <v>5.849946232290514</v>
      </c>
      <c r="N17" s="1">
        <f t="shared" si="5"/>
        <v>17.453146470542453</v>
      </c>
      <c r="O17" s="1">
        <f>N17*B3</f>
        <v>17.453146470542453</v>
      </c>
      <c r="P17" s="6">
        <f t="shared" si="6"/>
        <v>0.29396551724137926</v>
      </c>
      <c r="Q17" s="1">
        <f>O17/B12</f>
        <v>281.43053236850574</v>
      </c>
    </row>
    <row r="18" spans="2:17" ht="12.75">
      <c r="B18" s="7"/>
      <c r="D18" s="9">
        <v>8</v>
      </c>
      <c r="E18" s="7">
        <f>D18*B10</f>
        <v>0.21379310344827585</v>
      </c>
      <c r="F18">
        <f>B4</f>
        <v>1.15</v>
      </c>
      <c r="G18" s="7">
        <f>$B6-E18</f>
        <v>3.2862068965517244</v>
      </c>
      <c r="H18" s="8">
        <f>$B5+E18</f>
        <v>0.5887931034482758</v>
      </c>
      <c r="I18" s="1">
        <f t="shared" si="0"/>
        <v>9.665328328103405</v>
      </c>
      <c r="J18" s="1">
        <f t="shared" si="1"/>
        <v>1.0386890710931251</v>
      </c>
      <c r="K18" s="1">
        <f t="shared" si="2"/>
        <v>0.27227972937359707</v>
      </c>
      <c r="L18" s="1">
        <f t="shared" si="3"/>
        <v>0.7664093417195281</v>
      </c>
      <c r="M18" s="1">
        <f t="shared" si="4"/>
        <v>6.078654924580686</v>
      </c>
      <c r="N18" s="1">
        <f t="shared" si="5"/>
        <v>17.276801936123146</v>
      </c>
      <c r="O18" s="1">
        <f>N18*B3</f>
        <v>17.276801936123146</v>
      </c>
      <c r="P18" s="6">
        <f t="shared" si="6"/>
        <v>0.28060344827586203</v>
      </c>
      <c r="Q18" s="1">
        <f>O18/B12</f>
        <v>278.58699144677763</v>
      </c>
    </row>
    <row r="19" spans="1:17" ht="12.75">
      <c r="A19" t="s">
        <v>33</v>
      </c>
      <c r="B19" s="7">
        <f>((B4*3)+B5)/2</f>
        <v>1.9124999999999999</v>
      </c>
      <c r="C19" s="15" t="s">
        <v>48</v>
      </c>
      <c r="D19" s="9">
        <v>9</v>
      </c>
      <c r="E19" s="7">
        <f>D19*B10</f>
        <v>0.24051724137931033</v>
      </c>
      <c r="F19">
        <f>B4</f>
        <v>1.15</v>
      </c>
      <c r="G19" s="7">
        <f>$B6-E19</f>
        <v>3.2594827586206896</v>
      </c>
      <c r="H19" s="8">
        <f>$B5+E19</f>
        <v>0.6155172413793103</v>
      </c>
      <c r="I19" s="1">
        <f t="shared" si="0"/>
        <v>9.313073516275471</v>
      </c>
      <c r="J19" s="1">
        <f t="shared" si="1"/>
        <v>1.0386890710931251</v>
      </c>
      <c r="K19" s="1">
        <f t="shared" si="2"/>
        <v>0.2975571062034523</v>
      </c>
      <c r="L19" s="1">
        <f t="shared" si="3"/>
        <v>0.7411319648896728</v>
      </c>
      <c r="M19" s="1">
        <f t="shared" si="4"/>
        <v>6.3028762944271906</v>
      </c>
      <c r="N19" s="1">
        <f t="shared" si="5"/>
        <v>17.098213740482006</v>
      </c>
      <c r="O19" s="1">
        <f>N19*B3</f>
        <v>17.098213740482006</v>
      </c>
      <c r="P19" s="6">
        <f t="shared" si="6"/>
        <v>0.2672413793103448</v>
      </c>
      <c r="Q19" s="1">
        <f>O19/B12</f>
        <v>275.70727167482437</v>
      </c>
    </row>
    <row r="20" spans="4:17" ht="12.75">
      <c r="D20" s="9">
        <v>10</v>
      </c>
      <c r="E20" s="7">
        <f>D20*B10</f>
        <v>0.2672413793103448</v>
      </c>
      <c r="F20">
        <f>B4</f>
        <v>1.15</v>
      </c>
      <c r="G20" s="7">
        <f>$B6-E20</f>
        <v>3.2327586206896552</v>
      </c>
      <c r="H20" s="8">
        <f>$B5+E20</f>
        <v>0.6422413793103448</v>
      </c>
      <c r="I20" s="1">
        <f t="shared" si="0"/>
        <v>8.965306026891204</v>
      </c>
      <c r="J20" s="1">
        <f t="shared" si="1"/>
        <v>1.0386890710931251</v>
      </c>
      <c r="K20" s="1">
        <f t="shared" si="2"/>
        <v>0.3239563136442246</v>
      </c>
      <c r="L20" s="1">
        <f t="shared" si="3"/>
        <v>0.7147327574489005</v>
      </c>
      <c r="M20" s="1">
        <f t="shared" si="4"/>
        <v>6.522610341830027</v>
      </c>
      <c r="N20" s="1">
        <f t="shared" si="5"/>
        <v>16.917381883619033</v>
      </c>
      <c r="O20" s="1">
        <f>N20*B3</f>
        <v>16.917381883619033</v>
      </c>
      <c r="P20" s="6">
        <f t="shared" si="6"/>
        <v>0.2538793103448276</v>
      </c>
      <c r="Q20" s="1">
        <f>O20/B12</f>
        <v>272.791373052646</v>
      </c>
    </row>
    <row r="21" spans="4:17" ht="12.75">
      <c r="D21" s="9">
        <v>11</v>
      </c>
      <c r="E21" s="7">
        <f>D21*B10</f>
        <v>0.2939655172413793</v>
      </c>
      <c r="F21">
        <f>B4</f>
        <v>1.15</v>
      </c>
      <c r="G21" s="7">
        <f>$B6-E21</f>
        <v>3.2060344827586205</v>
      </c>
      <c r="H21" s="8">
        <f>$B5+E21</f>
        <v>0.6689655172413793</v>
      </c>
      <c r="I21" s="1">
        <f t="shared" si="0"/>
        <v>8.622025859950607</v>
      </c>
      <c r="J21" s="1">
        <f t="shared" si="1"/>
        <v>1.0386890710931251</v>
      </c>
      <c r="K21" s="1">
        <f t="shared" si="2"/>
        <v>0.35147735169591393</v>
      </c>
      <c r="L21" s="1">
        <f t="shared" si="3"/>
        <v>0.6872117193972112</v>
      </c>
      <c r="M21" s="1">
        <f t="shared" si="4"/>
        <v>6.7378570667891955</v>
      </c>
      <c r="N21" s="1">
        <f t="shared" si="5"/>
        <v>16.734306365534227</v>
      </c>
      <c r="O21" s="1">
        <f>N21*B3</f>
        <v>16.734306365534227</v>
      </c>
      <c r="P21" s="6">
        <f t="shared" si="6"/>
        <v>0.2405172413793103</v>
      </c>
      <c r="Q21" s="1">
        <f>O21/B12</f>
        <v>269.83929558024255</v>
      </c>
    </row>
    <row r="22" spans="4:17" ht="12.75">
      <c r="D22" s="9">
        <v>12</v>
      </c>
      <c r="E22" s="7">
        <f>D22*B10</f>
        <v>0.32068965517241377</v>
      </c>
      <c r="F22">
        <f>B4</f>
        <v>1.15</v>
      </c>
      <c r="G22" s="7">
        <f>$B6-E22</f>
        <v>3.179310344827586</v>
      </c>
      <c r="H22" s="8">
        <f>$B5+E22</f>
        <v>0.6956896551724138</v>
      </c>
      <c r="I22" s="1">
        <f t="shared" si="0"/>
        <v>8.283233015453677</v>
      </c>
      <c r="J22" s="1">
        <f t="shared" si="1"/>
        <v>1.0386890710931251</v>
      </c>
      <c r="K22" s="1">
        <f t="shared" si="2"/>
        <v>0.38012022035852017</v>
      </c>
      <c r="L22" s="1">
        <f t="shared" si="3"/>
        <v>0.658568850734605</v>
      </c>
      <c r="M22" s="1">
        <f t="shared" si="4"/>
        <v>6.948616469304696</v>
      </c>
      <c r="N22" s="1">
        <f t="shared" si="5"/>
        <v>16.548987186227585</v>
      </c>
      <c r="O22" s="1">
        <f>N22*B3</f>
        <v>16.548987186227585</v>
      </c>
      <c r="P22" s="6">
        <f t="shared" si="6"/>
        <v>0.22715517241379307</v>
      </c>
      <c r="Q22" s="1">
        <f>O22/B12</f>
        <v>266.8510392576139</v>
      </c>
    </row>
    <row r="23" spans="4:17" ht="12.75">
      <c r="D23" s="9">
        <v>13</v>
      </c>
      <c r="E23" s="7">
        <f>D23*B10</f>
        <v>0.3474137931034482</v>
      </c>
      <c r="F23">
        <f>B4</f>
        <v>1.15</v>
      </c>
      <c r="G23" s="7">
        <f>$B6-E23</f>
        <v>3.152586206896552</v>
      </c>
      <c r="H23" s="8">
        <f>$B5+E23</f>
        <v>0.7224137931034482</v>
      </c>
      <c r="I23" s="1">
        <f t="shared" si="0"/>
        <v>7.948927493400416</v>
      </c>
      <c r="J23" s="1">
        <f t="shared" si="1"/>
        <v>1.0386890710931251</v>
      </c>
      <c r="K23" s="1">
        <f t="shared" si="2"/>
        <v>0.40988491963204343</v>
      </c>
      <c r="L23" s="1">
        <f t="shared" si="3"/>
        <v>0.6288041514610817</v>
      </c>
      <c r="M23" s="1">
        <f t="shared" si="4"/>
        <v>7.154888549376529</v>
      </c>
      <c r="N23" s="1">
        <f t="shared" si="5"/>
        <v>16.36142434569911</v>
      </c>
      <c r="O23" s="1">
        <f>N23*B3</f>
        <v>16.36142434569911</v>
      </c>
      <c r="P23" s="6">
        <f t="shared" si="6"/>
        <v>0.21379310344827585</v>
      </c>
      <c r="Q23" s="1">
        <f>O23/B12</f>
        <v>263.82660408476005</v>
      </c>
    </row>
    <row r="24" spans="4:17" ht="12.75">
      <c r="D24" s="9">
        <v>14</v>
      </c>
      <c r="E24" s="7">
        <f>D24*B10</f>
        <v>0.37413793103448273</v>
      </c>
      <c r="F24">
        <f>B4</f>
        <v>1.15</v>
      </c>
      <c r="G24" s="7">
        <f>$B6-E24</f>
        <v>3.1258620689655174</v>
      </c>
      <c r="H24" s="8">
        <f>$B5+E24</f>
        <v>0.7491379310344828</v>
      </c>
      <c r="I24" s="1">
        <f t="shared" si="0"/>
        <v>7.619109293790822</v>
      </c>
      <c r="J24" s="1">
        <f t="shared" si="1"/>
        <v>1.0386890710931251</v>
      </c>
      <c r="K24" s="1">
        <f t="shared" si="2"/>
        <v>0.4407714495164837</v>
      </c>
      <c r="L24" s="1">
        <f t="shared" si="3"/>
        <v>0.5979176215766414</v>
      </c>
      <c r="M24" s="1">
        <f t="shared" si="4"/>
        <v>7.356673307004695</v>
      </c>
      <c r="N24" s="1">
        <f t="shared" si="5"/>
        <v>16.1716178439488</v>
      </c>
      <c r="O24" s="1">
        <f>N24*B3</f>
        <v>16.1716178439488</v>
      </c>
      <c r="P24" s="6">
        <f t="shared" si="6"/>
        <v>0.20043103448275856</v>
      </c>
      <c r="Q24" s="1">
        <f>O24/B12</f>
        <v>260.76599006168107</v>
      </c>
    </row>
    <row r="25" spans="4:17" ht="12.75">
      <c r="D25" s="9">
        <v>15</v>
      </c>
      <c r="E25" s="7">
        <f>D25*B10</f>
        <v>0.40086206896551724</v>
      </c>
      <c r="F25">
        <f>B4</f>
        <v>1.15</v>
      </c>
      <c r="G25" s="7">
        <f>$B6-E25</f>
        <v>3.0991379310344827</v>
      </c>
      <c r="H25" s="8">
        <f>$B5+E25</f>
        <v>0.7758620689655172</v>
      </c>
      <c r="I25" s="1">
        <f t="shared" si="0"/>
        <v>7.293778416624895</v>
      </c>
      <c r="J25" s="1">
        <f t="shared" si="1"/>
        <v>1.0386890710931251</v>
      </c>
      <c r="K25" s="1">
        <f t="shared" si="2"/>
        <v>0.47277981001184094</v>
      </c>
      <c r="L25" s="1">
        <f t="shared" si="3"/>
        <v>0.5659092610812841</v>
      </c>
      <c r="M25" s="1">
        <f t="shared" si="4"/>
        <v>7.553970742189191</v>
      </c>
      <c r="N25" s="1">
        <f t="shared" si="5"/>
        <v>15.979567680976654</v>
      </c>
      <c r="O25" s="1">
        <f>N25*B3</f>
        <v>15.979567680976654</v>
      </c>
      <c r="P25" s="6">
        <f t="shared" si="6"/>
        <v>0.18706896551724134</v>
      </c>
      <c r="Q25" s="1">
        <f>O25/B12</f>
        <v>257.6691971883769</v>
      </c>
    </row>
    <row r="26" spans="4:17" ht="12.75">
      <c r="D26" s="9">
        <v>16</v>
      </c>
      <c r="E26" s="7">
        <f>D26*B10</f>
        <v>0.4275862068965517</v>
      </c>
      <c r="F26">
        <f>B4</f>
        <v>1.15</v>
      </c>
      <c r="G26" s="7">
        <f>$B6-E26</f>
        <v>3.0724137931034483</v>
      </c>
      <c r="H26" s="8">
        <f>$B5+E26</f>
        <v>0.8025862068965517</v>
      </c>
      <c r="I26" s="1">
        <f t="shared" si="0"/>
        <v>6.972934861902639</v>
      </c>
      <c r="J26" s="1">
        <f t="shared" si="1"/>
        <v>1.0386890710931251</v>
      </c>
      <c r="K26" s="1">
        <f t="shared" si="2"/>
        <v>0.505910001118115</v>
      </c>
      <c r="L26" s="1">
        <f t="shared" si="3"/>
        <v>0.5327790699750101</v>
      </c>
      <c r="M26" s="1">
        <f t="shared" si="4"/>
        <v>7.7467808549300194</v>
      </c>
      <c r="N26" s="1">
        <f t="shared" si="5"/>
        <v>15.785273856782679</v>
      </c>
      <c r="O26" s="1">
        <f>N26*B3</f>
        <v>15.785273856782679</v>
      </c>
      <c r="P26" s="6">
        <f t="shared" si="6"/>
        <v>0.1737068965517241</v>
      </c>
      <c r="Q26" s="1">
        <f>O26/B12</f>
        <v>254.53622546484772</v>
      </c>
    </row>
    <row r="27" spans="4:17" ht="12.75">
      <c r="D27" s="9">
        <v>17</v>
      </c>
      <c r="E27" s="7">
        <f>D27*B10</f>
        <v>0.45431034482758614</v>
      </c>
      <c r="F27">
        <f>B4</f>
        <v>1.15</v>
      </c>
      <c r="G27" s="7">
        <f>$B6-E27</f>
        <v>3.045689655172414</v>
      </c>
      <c r="H27" s="8">
        <f>$B5+E27</f>
        <v>0.8293103448275861</v>
      </c>
      <c r="I27" s="1">
        <f t="shared" si="0"/>
        <v>6.6565786296240494</v>
      </c>
      <c r="J27" s="1">
        <f t="shared" si="1"/>
        <v>1.0386890710931251</v>
      </c>
      <c r="K27" s="1">
        <f t="shared" si="2"/>
        <v>0.5401620228353061</v>
      </c>
      <c r="L27" s="1">
        <f t="shared" si="3"/>
        <v>0.498527048257819</v>
      </c>
      <c r="M27" s="1">
        <f t="shared" si="4"/>
        <v>7.935103645227181</v>
      </c>
      <c r="N27" s="1">
        <f t="shared" si="5"/>
        <v>15.588736371366867</v>
      </c>
      <c r="O27" s="1">
        <f>N27*B3</f>
        <v>15.588736371366867</v>
      </c>
      <c r="P27" s="6">
        <f t="shared" si="6"/>
        <v>0.16034482758620688</v>
      </c>
      <c r="Q27" s="1">
        <f>O27/B12</f>
        <v>251.36707489109332</v>
      </c>
    </row>
    <row r="28" spans="4:17" ht="12.75">
      <c r="D28" s="9">
        <v>18</v>
      </c>
      <c r="E28" s="7">
        <f>D28*B10</f>
        <v>0.48103448275862065</v>
      </c>
      <c r="F28">
        <f>B4</f>
        <v>1.15</v>
      </c>
      <c r="G28" s="7">
        <f>$B6-E28</f>
        <v>3.018965517241379</v>
      </c>
      <c r="H28" s="8">
        <f>$B5+E28</f>
        <v>0.8560344827586206</v>
      </c>
      <c r="I28" s="1">
        <f t="shared" si="0"/>
        <v>6.344709719789127</v>
      </c>
      <c r="J28" s="1">
        <f t="shared" si="1"/>
        <v>1.0386890710931251</v>
      </c>
      <c r="K28" s="1">
        <f t="shared" si="2"/>
        <v>0.5755358751634143</v>
      </c>
      <c r="L28" s="1">
        <f t="shared" si="3"/>
        <v>0.4631531959297108</v>
      </c>
      <c r="M28" s="1">
        <f t="shared" si="4"/>
        <v>8.118939113080673</v>
      </c>
      <c r="N28" s="1">
        <f t="shared" si="5"/>
        <v>15.38995522472922</v>
      </c>
      <c r="O28" s="1">
        <f>N28*B3</f>
        <v>15.38995522472922</v>
      </c>
      <c r="P28" s="6">
        <f t="shared" si="6"/>
        <v>0.14698275862068966</v>
      </c>
      <c r="Q28" s="1">
        <f>O28/B12</f>
        <v>248.16174546711375</v>
      </c>
    </row>
    <row r="29" spans="4:17" ht="12.75">
      <c r="D29" s="9">
        <v>19</v>
      </c>
      <c r="E29" s="7">
        <f>D29*B10</f>
        <v>0.5077586206896552</v>
      </c>
      <c r="F29">
        <f>B4</f>
        <v>1.15</v>
      </c>
      <c r="G29" s="7">
        <f>$B6-E29</f>
        <v>2.992241379310345</v>
      </c>
      <c r="H29" s="8">
        <f>$B5+E29</f>
        <v>0.8827586206896552</v>
      </c>
      <c r="I29" s="1">
        <f t="shared" si="0"/>
        <v>6.037328132397873</v>
      </c>
      <c r="J29" s="1">
        <f t="shared" si="1"/>
        <v>1.0386890710931251</v>
      </c>
      <c r="K29" s="1">
        <f t="shared" si="2"/>
        <v>0.6120315581024396</v>
      </c>
      <c r="L29" s="1">
        <f t="shared" si="3"/>
        <v>0.42665751299068555</v>
      </c>
      <c r="M29" s="1">
        <f t="shared" si="4"/>
        <v>8.298287258490499</v>
      </c>
      <c r="N29" s="1">
        <f t="shared" si="5"/>
        <v>15.188930416869741</v>
      </c>
      <c r="O29" s="1">
        <f>N29*B3</f>
        <v>15.188930416869741</v>
      </c>
      <c r="P29" s="6">
        <f t="shared" si="6"/>
        <v>0.13362068965517238</v>
      </c>
      <c r="Q29" s="1">
        <f>O29/B12</f>
        <v>244.92023719290904</v>
      </c>
    </row>
    <row r="30" spans="4:17" ht="12.75">
      <c r="D30" s="9">
        <v>20</v>
      </c>
      <c r="E30" s="7">
        <f>D30*B10</f>
        <v>0.5344827586206896</v>
      </c>
      <c r="F30">
        <f>B4</f>
        <v>1.15</v>
      </c>
      <c r="G30" s="7">
        <f>$B6-E30</f>
        <v>2.9655172413793105</v>
      </c>
      <c r="H30" s="8">
        <f>$B5+E30</f>
        <v>0.9094827586206896</v>
      </c>
      <c r="I30" s="1">
        <f t="shared" si="0"/>
        <v>5.734433867450287</v>
      </c>
      <c r="J30" s="1">
        <f t="shared" si="1"/>
        <v>1.0386890710931251</v>
      </c>
      <c r="K30" s="1">
        <f t="shared" si="2"/>
        <v>0.6496490716523816</v>
      </c>
      <c r="L30" s="1">
        <f t="shared" si="3"/>
        <v>0.3890399994407435</v>
      </c>
      <c r="M30" s="1">
        <f t="shared" si="4"/>
        <v>8.473148081456657</v>
      </c>
      <c r="N30" s="1">
        <f t="shared" si="5"/>
        <v>14.98566194778843</v>
      </c>
      <c r="O30" s="1">
        <f>N30*B3</f>
        <v>14.98566194778843</v>
      </c>
      <c r="P30" s="6">
        <f t="shared" si="6"/>
        <v>0.12025862068965515</v>
      </c>
      <c r="Q30" s="1">
        <f>O30/B12</f>
        <v>241.64255006847924</v>
      </c>
    </row>
    <row r="31" spans="4:17" ht="12.75">
      <c r="D31" s="9">
        <v>21</v>
      </c>
      <c r="E31" s="7">
        <f>D31*B10</f>
        <v>0.5612068965517241</v>
      </c>
      <c r="F31">
        <f>B4</f>
        <v>1.15</v>
      </c>
      <c r="G31" s="7">
        <f>$B6-E31</f>
        <v>2.938793103448276</v>
      </c>
      <c r="H31" s="8">
        <f>$B5+E31</f>
        <v>0.9362068965517241</v>
      </c>
      <c r="I31" s="1">
        <f t="shared" si="0"/>
        <v>5.436026924946369</v>
      </c>
      <c r="J31" s="1">
        <f t="shared" si="1"/>
        <v>1.0386890710931251</v>
      </c>
      <c r="K31" s="1">
        <f t="shared" si="2"/>
        <v>0.6883884158132407</v>
      </c>
      <c r="L31" s="1">
        <f t="shared" si="3"/>
        <v>0.3503006552798844</v>
      </c>
      <c r="M31" s="1">
        <f t="shared" si="4"/>
        <v>8.643521581979147</v>
      </c>
      <c r="N31" s="1">
        <f t="shared" si="5"/>
        <v>14.780149817485285</v>
      </c>
      <c r="O31" s="1">
        <f>N31*B3</f>
        <v>14.780149817485285</v>
      </c>
      <c r="P31" s="6">
        <f t="shared" si="6"/>
        <v>0.10689655172413792</v>
      </c>
      <c r="Q31" s="1">
        <f>O31/B12</f>
        <v>238.32868409382428</v>
      </c>
    </row>
    <row r="32" spans="4:17" ht="12.75">
      <c r="D32" s="9">
        <v>22</v>
      </c>
      <c r="E32" s="7">
        <f>D32*B10</f>
        <v>0.5879310344827586</v>
      </c>
      <c r="F32">
        <f>B4</f>
        <v>1.15</v>
      </c>
      <c r="G32" s="7">
        <f>$B6-E32</f>
        <v>2.9120689655172414</v>
      </c>
      <c r="H32" s="8">
        <f>$B5+E32</f>
        <v>0.9629310344827586</v>
      </c>
      <c r="I32" s="1">
        <f t="shared" si="0"/>
        <v>5.1421073048861174</v>
      </c>
      <c r="J32" s="1">
        <f t="shared" si="1"/>
        <v>1.0386890710931251</v>
      </c>
      <c r="K32" s="1">
        <f t="shared" si="2"/>
        <v>0.728249590585017</v>
      </c>
      <c r="L32" s="1">
        <f t="shared" si="3"/>
        <v>0.3104394805081081</v>
      </c>
      <c r="M32" s="1">
        <f t="shared" si="4"/>
        <v>8.809407760057967</v>
      </c>
      <c r="N32" s="1">
        <f t="shared" si="5"/>
        <v>14.5723940259603</v>
      </c>
      <c r="O32" s="1">
        <f>N32*B3</f>
        <v>14.5723940259603</v>
      </c>
      <c r="P32" s="6">
        <f t="shared" si="6"/>
        <v>0.09353448275862064</v>
      </c>
      <c r="Q32" s="1">
        <f>O32/B12</f>
        <v>234.97863926894408</v>
      </c>
    </row>
    <row r="33" spans="4:17" ht="12.75">
      <c r="D33" s="9">
        <v>23</v>
      </c>
      <c r="E33" s="7">
        <f>D33*B10</f>
        <v>0.6146551724137931</v>
      </c>
      <c r="F33">
        <f>B4</f>
        <v>1.15</v>
      </c>
      <c r="G33" s="7">
        <f>$B6-E33</f>
        <v>2.885344827586207</v>
      </c>
      <c r="H33" s="8">
        <f>$B5+E33</f>
        <v>0.9896551724137931</v>
      </c>
      <c r="I33" s="1">
        <f t="shared" si="0"/>
        <v>4.852675007269536</v>
      </c>
      <c r="J33" s="1">
        <f t="shared" si="1"/>
        <v>1.0386890710931251</v>
      </c>
      <c r="K33" s="1">
        <f t="shared" si="2"/>
        <v>0.7692325959677101</v>
      </c>
      <c r="L33" s="1">
        <f t="shared" si="3"/>
        <v>0.26945647512541504</v>
      </c>
      <c r="M33" s="1">
        <f t="shared" si="4"/>
        <v>8.970806615693121</v>
      </c>
      <c r="N33" s="1">
        <f t="shared" si="5"/>
        <v>14.362394573213486</v>
      </c>
      <c r="O33" s="1">
        <f>N33*B3</f>
        <v>14.362394573213486</v>
      </c>
      <c r="P33" s="6">
        <f t="shared" si="6"/>
        <v>0.08017241379310341</v>
      </c>
      <c r="Q33" s="1">
        <f>O33/B12</f>
        <v>231.5924155938388</v>
      </c>
    </row>
    <row r="34" spans="4:17" ht="12.75">
      <c r="D34" s="9">
        <v>24</v>
      </c>
      <c r="E34" s="7">
        <f>D34*B10</f>
        <v>0.6413793103448275</v>
      </c>
      <c r="F34">
        <f>B4</f>
        <v>1.15</v>
      </c>
      <c r="G34" s="7">
        <f>$B6-E34</f>
        <v>2.8586206896551722</v>
      </c>
      <c r="H34" s="8">
        <f>$B5+E34</f>
        <v>1.0163793103448275</v>
      </c>
      <c r="I34" s="1">
        <f t="shared" si="0"/>
        <v>4.567730032096621</v>
      </c>
      <c r="J34" s="1">
        <f t="shared" si="1"/>
        <v>1.0386890710931251</v>
      </c>
      <c r="K34" s="1">
        <f t="shared" si="2"/>
        <v>0.8113374319613201</v>
      </c>
      <c r="L34" s="1">
        <f t="shared" si="3"/>
        <v>0.227351639131805</v>
      </c>
      <c r="M34" s="1">
        <f t="shared" si="4"/>
        <v>9.127718148884606</v>
      </c>
      <c r="N34" s="1">
        <f t="shared" si="5"/>
        <v>14.150151459244837</v>
      </c>
      <c r="O34" s="1">
        <f>N34*B3</f>
        <v>14.150151459244837</v>
      </c>
      <c r="P34" s="6">
        <f t="shared" si="6"/>
        <v>0.06681034482758619</v>
      </c>
      <c r="Q34" s="1">
        <f>O34/B12</f>
        <v>228.1700130685084</v>
      </c>
    </row>
    <row r="35" spans="4:17" ht="12.75">
      <c r="D35" s="9">
        <v>25</v>
      </c>
      <c r="E35" s="7">
        <f>D35*B10</f>
        <v>0.668103448275862</v>
      </c>
      <c r="F35">
        <f>B4</f>
        <v>1.15</v>
      </c>
      <c r="G35" s="7">
        <f>$B6-E35</f>
        <v>2.831896551724138</v>
      </c>
      <c r="H35" s="8">
        <f>$B5+E35</f>
        <v>1.043103448275862</v>
      </c>
      <c r="I35" s="1">
        <f t="shared" si="0"/>
        <v>4.287272379367376</v>
      </c>
      <c r="J35" s="1">
        <f t="shared" si="1"/>
        <v>1.0386890710931251</v>
      </c>
      <c r="K35" s="1">
        <f t="shared" si="2"/>
        <v>0.8545640985658473</v>
      </c>
      <c r="L35" s="1">
        <f t="shared" si="3"/>
        <v>0.18412497252727789</v>
      </c>
      <c r="M35" s="1">
        <f t="shared" si="4"/>
        <v>9.280142359632425</v>
      </c>
      <c r="N35" s="1">
        <f t="shared" si="5"/>
        <v>13.935664684054357</v>
      </c>
      <c r="O35" s="1">
        <f>N35*B3</f>
        <v>13.935664684054357</v>
      </c>
      <c r="P35" s="6">
        <f t="shared" si="6"/>
        <v>0.053448275862068906</v>
      </c>
      <c r="Q35" s="1">
        <f>O35/B12</f>
        <v>224.71143169295289</v>
      </c>
    </row>
    <row r="36" spans="4:17" ht="12.75">
      <c r="D36" s="9">
        <v>26</v>
      </c>
      <c r="E36" s="7">
        <f>D36*B10</f>
        <v>0.6948275862068964</v>
      </c>
      <c r="F36">
        <f>B4</f>
        <v>1.15</v>
      </c>
      <c r="G36" s="7">
        <f>$B6-E36</f>
        <v>2.8051724137931036</v>
      </c>
      <c r="H36" s="8">
        <f>$B5+E36</f>
        <v>1.0698275862068964</v>
      </c>
      <c r="I36" s="1">
        <f t="shared" si="0"/>
        <v>4.011302049081798</v>
      </c>
      <c r="J36" s="1">
        <f t="shared" si="1"/>
        <v>1.0386890710931251</v>
      </c>
      <c r="K36" s="1">
        <f t="shared" si="2"/>
        <v>0.8989125957812911</v>
      </c>
      <c r="L36" s="1">
        <f t="shared" si="3"/>
        <v>0.13977647531183401</v>
      </c>
      <c r="M36" s="1">
        <f t="shared" si="4"/>
        <v>9.428079247936573</v>
      </c>
      <c r="N36" s="1">
        <f t="shared" si="5"/>
        <v>13.71893424764204</v>
      </c>
      <c r="O36" s="1">
        <f>N36*B3</f>
        <v>13.71893424764204</v>
      </c>
      <c r="P36" s="6">
        <f t="shared" si="6"/>
        <v>0.040086206896551735</v>
      </c>
      <c r="Q36" s="1">
        <f>O36/B12</f>
        <v>221.21667146717215</v>
      </c>
    </row>
    <row r="37" spans="4:17" ht="12.75">
      <c r="D37" s="9">
        <v>27</v>
      </c>
      <c r="E37" s="7">
        <f>D37*B10</f>
        <v>0.721551724137931</v>
      </c>
      <c r="F37">
        <f>B4</f>
        <v>1.15</v>
      </c>
      <c r="G37" s="7">
        <f>$B6-E37</f>
        <v>2.778448275862069</v>
      </c>
      <c r="H37" s="8">
        <f>$B5+E37</f>
        <v>1.096551724137931</v>
      </c>
      <c r="I37" s="1">
        <f t="shared" si="0"/>
        <v>3.7398190412398873</v>
      </c>
      <c r="J37" s="1">
        <f t="shared" si="1"/>
        <v>1.0386890710931251</v>
      </c>
      <c r="K37" s="1">
        <f t="shared" si="2"/>
        <v>0.9443829236076523</v>
      </c>
      <c r="L37" s="1">
        <f t="shared" si="3"/>
        <v>0.09430614748547284</v>
      </c>
      <c r="M37" s="1">
        <f t="shared" si="4"/>
        <v>9.571528813797055</v>
      </c>
      <c r="N37" s="1">
        <f t="shared" si="5"/>
        <v>13.499960150007889</v>
      </c>
      <c r="O37" s="1">
        <f>N37*B3</f>
        <v>13.499960150007889</v>
      </c>
      <c r="P37" s="6">
        <f t="shared" si="6"/>
        <v>0.026724137931034453</v>
      </c>
      <c r="Q37" s="1">
        <f>O37/B12</f>
        <v>217.68573239116628</v>
      </c>
    </row>
    <row r="38" spans="4:17" ht="12.75">
      <c r="D38" s="9">
        <v>28</v>
      </c>
      <c r="E38" s="7">
        <f>D38*$B$10</f>
        <v>0.7482758620689655</v>
      </c>
      <c r="F38">
        <f>$B$4</f>
        <v>1.15</v>
      </c>
      <c r="G38" s="7">
        <f>$B$6-E38</f>
        <v>2.7517241379310344</v>
      </c>
      <c r="H38" s="8">
        <f>$B$5+E38</f>
        <v>1.1232758620689656</v>
      </c>
      <c r="I38" s="1">
        <f t="shared" si="0"/>
        <v>3.472823355841644</v>
      </c>
      <c r="J38" s="1">
        <f t="shared" si="1"/>
        <v>1.0386890710931251</v>
      </c>
      <c r="K38" s="1">
        <f t="shared" si="2"/>
        <v>0.9909750820449305</v>
      </c>
      <c r="L38" s="1">
        <f t="shared" si="3"/>
        <v>0.04771398904819468</v>
      </c>
      <c r="M38" s="1">
        <f t="shared" si="4"/>
        <v>9.710491057213869</v>
      </c>
      <c r="N38" s="1">
        <f t="shared" si="5"/>
        <v>13.278742391151901</v>
      </c>
      <c r="O38" s="1">
        <f>N38*$B$3</f>
        <v>13.278742391151901</v>
      </c>
      <c r="P38" s="6">
        <f t="shared" si="6"/>
        <v>0.013362068965517171</v>
      </c>
      <c r="Q38" s="1">
        <f>O38/$B$12</f>
        <v>214.11861446493523</v>
      </c>
    </row>
    <row r="39" spans="1:17" ht="12.75">
      <c r="A39" t="s">
        <v>20</v>
      </c>
      <c r="D39" s="9">
        <v>29</v>
      </c>
      <c r="E39" s="7">
        <f>D39*$B$10</f>
        <v>0.7749999999999999</v>
      </c>
      <c r="F39">
        <f>$B$4</f>
        <v>1.15</v>
      </c>
      <c r="G39" s="7">
        <f>$B$6-E39</f>
        <v>2.725</v>
      </c>
      <c r="H39" s="8">
        <f>$B$5+E39</f>
        <v>1.15</v>
      </c>
      <c r="I39" s="1">
        <f t="shared" si="0"/>
        <v>3.21031499288707</v>
      </c>
      <c r="J39" s="1">
        <f>((F39/2)^2)*PI()</f>
        <v>1.0386890710931251</v>
      </c>
      <c r="K39" s="1">
        <f>((H39/2)^2)*PI()</f>
        <v>1.0386890710931251</v>
      </c>
      <c r="L39" s="1">
        <f>J39-K39</f>
        <v>0</v>
      </c>
      <c r="M39" s="1">
        <f>(H39*PI())*G39</f>
        <v>9.844965978187012</v>
      </c>
      <c r="N39" s="1">
        <f t="shared" si="5"/>
        <v>13.055280971074083</v>
      </c>
      <c r="O39" s="1">
        <f>N39*$B$3</f>
        <v>13.055280971074083</v>
      </c>
      <c r="P39" s="6">
        <f t="shared" si="6"/>
        <v>0</v>
      </c>
      <c r="Q39" s="1">
        <f>O39/$B$12</f>
        <v>210.51531768847906</v>
      </c>
    </row>
    <row r="40" ht="12.75">
      <c r="A40" s="5" t="s">
        <v>21</v>
      </c>
    </row>
    <row r="41" ht="12.75">
      <c r="A41" s="5" t="s">
        <v>47</v>
      </c>
    </row>
    <row r="42" ht="12.75">
      <c r="A42" s="12">
        <v>38963</v>
      </c>
    </row>
  </sheetData>
  <hyperlinks>
    <hyperlink ref="A40" r:id="rId1" display="jyawn@sfcc.net"/>
    <hyperlink ref="A41" r:id="rId2" display="Recrystallized Rocketry"/>
  </hyperlinks>
  <printOptions/>
  <pageMargins left="0.75" right="0.75" top="1" bottom="1" header="0.5" footer="0.5"/>
  <pageSetup horizontalDpi="200" verticalDpi="200" orientation="landscape" r:id="rId4"/>
  <drawing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N9" sqref="N9"/>
    </sheetView>
  </sheetViews>
  <sheetFormatPr defaultColWidth="9.140625" defaultRowHeight="12.75"/>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r:id="rId2"/>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200" verticalDpi="2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2004-08-09T17:07:45Z</dcterms:created>
  <dcterms:modified xsi:type="dcterms:W3CDTF">2006-09-04T03:08:15Z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