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Bates Grain Kn Calculator" sheetId="1" r:id="rId1"/>
    <sheet name="Centerfold - Granny Bates " sheetId="2" r:id="rId2"/>
    <sheet name="Notes" sheetId="3" r:id="rId3"/>
  </sheets>
  <definedNames/>
  <calcPr fullCalcOnLoad="1"/>
</workbook>
</file>

<file path=xl/sharedStrings.xml><?xml version="1.0" encoding="utf-8"?>
<sst xmlns="http://schemas.openxmlformats.org/spreadsheetml/2006/main" count="56" uniqueCount="54">
  <si>
    <t>Length</t>
  </si>
  <si>
    <t>Initial burn surface:</t>
  </si>
  <si>
    <t>Initial Kn:</t>
  </si>
  <si>
    <t>Kn Max:</t>
  </si>
  <si>
    <t>Nozzle throat area:</t>
  </si>
  <si>
    <t>Increment</t>
  </si>
  <si>
    <t>Outside</t>
  </si>
  <si>
    <t>area</t>
  </si>
  <si>
    <t xml:space="preserve"> </t>
  </si>
  <si>
    <t>Core dia</t>
  </si>
  <si>
    <t>End area</t>
  </si>
  <si>
    <t>minus core</t>
  </si>
  <si>
    <t>Core End</t>
  </si>
  <si>
    <t>Core burn</t>
  </si>
  <si>
    <t>Total burn</t>
  </si>
  <si>
    <t>Kn Ratio</t>
  </si>
  <si>
    <t>area*</t>
  </si>
  <si>
    <t>OD-Initial</t>
  </si>
  <si>
    <t>Area x number</t>
  </si>
  <si>
    <t>Of Grains</t>
  </si>
  <si>
    <t>Jimmy Yawn</t>
  </si>
  <si>
    <t>jyawn@sfcc.net</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</si>
  <si>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</si>
  <si>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</si>
  <si>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</si>
  <si>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</si>
  <si>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</si>
  <si>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</si>
  <si>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</si>
  <si>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</si>
  <si>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</si>
  <si>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</si>
  <si>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</si>
  <si>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</si>
  <si>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</si>
  <si>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</si>
  <si>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</si>
  <si>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</si>
  <si>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</si>
  <si>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</si>
  <si>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</si>
  <si>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</si>
  <si>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</si>
  <si>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</si>
  <si>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</si>
  <si>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</si>
  <si>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</si>
  <si>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</si>
  <si>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</si>
  <si>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This sample uses millimeters, but decimal inches works fine.</t>
  </si>
  <si>
    <t>(See Note 4)</t>
  </si>
  <si>
    <t>Core area:</t>
  </si>
  <si>
    <t>Core/nozzle ratio:</t>
  </si>
  <si>
    <t>Version 2m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</si>
</sst>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
    <numFmt numFmtId="166" formatCode="0.000"/>
    <numFmt numFmtId="167" formatCode="[$-409]dddd\,\ mmmm\ dd\,\ yyyy"/>
    <numFmt numFmtId="168" formatCode="0.0"/>
  </numFmts>
  <fonts count="12">
    <font>
      <sz val="10"/>
      <name val="Arial"/>
      <family val="0"/>
    </font>
    <font>
      <sz val="8"/>
      <name val="Arial"/>
      <family val="0"/>
    </font>
    <font>
      <sz val="10"/>
      <color indexed="12"/>
      <name val="Arial"/>
      <family val="0"/>
    </font>
    <font>
      <sz val="10"/>
      <color indexed="48"/>
      <name val="Arial"/>
      <family val="0"/>
    </font>
    <font>
      <b/>
      <sz val="10"/>
      <name val="Arial"/>
      <family val="2"/>
    </font>
    <font>
      <u val="single"/>
      <sz val="10"/>
      <color indexed="12"/>
      <name val="Arial"/>
      <family val="0"/>
    </font>
    <font>
      <sz val="10"/>
      <color indexed="8"/>
      <name val="Arial"/>
      <family val="0"/>
    </font>
    <font>
      <sz val="20"/>
      <name val="Arial"/>
      <family val="2"/>
    </font>
    <font>
      <u val="single"/>
      <sz val="10"/>
      <color indexed="36"/>
      <name val="Arial"/>
      <family val="0"/>
    </font>
    <font>
      <b/>
      <sz val="12"/>
      <name val="Arial"/>
      <family val="2"/>
    </font>
    <font>
      <b/>
      <sz val="14"/>
      <name val="Arial"/>
      <family val="2"/>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20"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 fontId="0" fillId="0" borderId="0" xfId="0" applyNumberFormat="1" applyAlignment="1">
      <alignment/>
    </xf>
    <xf numFmtId="0" fontId="0" fillId="0" borderId="0" xfId="0" applyAlignment="1">
      <alignment horizontal="right"/>
    </xf>
    <xf numFmtId="165" fontId="6" fillId="0" borderId="0" xfId="0" applyNumberFormat="1" applyFont="1" applyAlignment="1">
      <alignment/>
    </xf>
    <xf numFmtId="14" fontId="0" fillId="0" borderId="0" xfId="0" applyNumberFormat="1" applyAlignment="1">
      <alignment horizontal="left"/>
    </xf>
    <xf numFmtId="0" fontId="0" fillId="0" borderId="0" xfId="0" applyAlignment="1">
      <alignment horizontal="center"/>
    </xf>
    <xf numFmtId="0" fontId="1" fillId="0" borderId="0" xfId="0" applyFont="1"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365"/>
          <c:w val="0.825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 Grain Kn Calculator'!$Q$10:$Q$39</c:f>
              <c:numCache/>
            </c:numRef>
          </c:val>
          <c:smooth val="0"/>
        </c:ser>
        <c:axId val="51017103"/>
        <c:axId val="56500744"/>
      </c:lineChart>
      <c:catAx>
        <c:axId val="51017103"/>
        <c:scaling>
          <c:orientation val="minMax"/>
        </c:scaling>
        <c:axPos val="b"/>
        <c:delete val="0"/>
        <c:numFmt formatCode="General" sourceLinked="1"/>
        <c:majorTickMark val="out"/>
        <c:minorTickMark val="none"/>
        <c:tickLblPos val="nextTo"/>
        <c:crossAx val="56500744"/>
        <c:crosses val="autoZero"/>
        <c:auto val="1"/>
        <c:lblOffset val="100"/>
        <c:noMultiLvlLbl val="0"/>
      </c:catAx>
      <c:valAx>
        <c:axId val="56500744"/>
        <c:scaling>
          <c:orientation val="minMax"/>
          <c:max val="350"/>
          <c:min val="0"/>
        </c:scaling>
        <c:axPos val="l"/>
        <c:majorGridlines/>
        <c:delete val="0"/>
        <c:numFmt formatCode="0" sourceLinked="0"/>
        <c:majorTickMark val="out"/>
        <c:minorTickMark val="none"/>
        <c:tickLblPos val="nextTo"/>
        <c:crossAx val="5101710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4385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35"/>
        <xdr:cNvSpPr txBox="1">
          <a:spLocks noChangeArrowheads="1"/>
        </xdr:cNvSpPr>
      </xdr:nvSpPr>
      <xdr:spPr>
        <a:xfrm>
          <a:off x="1323975" y="5314950"/>
          <a:ext cx="990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4"/>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100"/>
        <xdr:cNvSpPr>
          <a:spLocks/>
        </xdr:cNvSpPr>
      </xdr:nvSpPr>
      <xdr:spPr>
        <a:xfrm>
          <a:off x="9525" y="314325"/>
          <a:ext cx="25812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101"/>
        <xdr:cNvSpPr>
          <a:spLocks/>
        </xdr:cNvSpPr>
      </xdr:nvSpPr>
      <xdr:spPr>
        <a:xfrm>
          <a:off x="6800850" y="571500"/>
          <a:ext cx="50577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102"/>
        <xdr:cNvSpPr>
          <a:spLocks/>
        </xdr:cNvSpPr>
      </xdr:nvSpPr>
      <xdr:spPr>
        <a:xfrm flipH="1">
          <a:off x="2647950" y="95250"/>
          <a:ext cx="6762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108"/>
        <xdr:cNvSpPr>
          <a:spLocks/>
        </xdr:cNvSpPr>
      </xdr:nvSpPr>
      <xdr:spPr>
        <a:xfrm flipH="1">
          <a:off x="2609850" y="276225"/>
          <a:ext cx="714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109"/>
        <xdr:cNvSpPr>
          <a:spLocks/>
        </xdr:cNvSpPr>
      </xdr:nvSpPr>
      <xdr:spPr>
        <a:xfrm flipH="1">
          <a:off x="2609850" y="295275"/>
          <a:ext cx="714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110"/>
        <xdr:cNvSpPr>
          <a:spLocks/>
        </xdr:cNvSpPr>
      </xdr:nvSpPr>
      <xdr:spPr>
        <a:xfrm flipH="1">
          <a:off x="2609850" y="314325"/>
          <a:ext cx="7143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11"/>
        <xdr:cNvSpPr>
          <a:spLocks/>
        </xdr:cNvSpPr>
      </xdr:nvSpPr>
      <xdr:spPr>
        <a:xfrm flipH="1">
          <a:off x="2619375" y="323850"/>
          <a:ext cx="723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123825</xdr:rowOff>
    </xdr:from>
    <xdr:to>
      <xdr:col>14</xdr:col>
      <xdr:colOff>247650</xdr:colOff>
      <xdr:row>32</xdr:row>
      <xdr:rowOff>114300</xdr:rowOff>
    </xdr:to>
    <xdr:sp>
      <xdr:nvSpPr>
        <xdr:cNvPr id="1" name="Rectangle 11"/>
        <xdr:cNvSpPr>
          <a:spLocks/>
        </xdr:cNvSpPr>
      </xdr:nvSpPr>
      <xdr:spPr>
        <a:xfrm>
          <a:off x="1085850" y="123825"/>
          <a:ext cx="7696200" cy="517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400050</xdr:colOff>
      <xdr:row>10</xdr:row>
      <xdr:rowOff>66675</xdr:rowOff>
    </xdr:from>
    <xdr:to>
      <xdr:col>5</xdr:col>
      <xdr:colOff>342900</xdr:colOff>
      <xdr:row>29</xdr:row>
      <xdr:rowOff>95250</xdr:rowOff>
    </xdr:to>
    <xdr:pic>
      <xdr:nvPicPr>
        <xdr:cNvPr id="2" name="Picture 1"/>
        <xdr:cNvPicPr preferRelativeResize="1">
          <a:picLocks noChangeAspect="1"/>
        </xdr:cNvPicPr>
      </xdr:nvPicPr>
      <xdr:blipFill>
        <a:blip r:embed="rId1"/>
        <a:stretch>
          <a:fillRect/>
        </a:stretch>
      </xdr:blipFill>
      <xdr:spPr>
        <a:xfrm>
          <a:off x="1619250" y="1685925"/>
          <a:ext cx="1771650" cy="3105150"/>
        </a:xfrm>
        <a:prstGeom prst="rect">
          <a:avLst/>
        </a:prstGeom>
        <a:noFill/>
        <a:ln w="9525" cmpd="sng">
          <a:noFill/>
        </a:ln>
      </xdr:spPr>
    </xdr:pic>
    <xdr:clientData/>
  </xdr:twoCellAnchor>
  <xdr:twoCellAnchor>
    <xdr:from>
      <xdr:col>6</xdr:col>
      <xdr:colOff>314325</xdr:colOff>
      <xdr:row>14</xdr:row>
      <xdr:rowOff>19050</xdr:rowOff>
    </xdr:from>
    <xdr:to>
      <xdr:col>10</xdr:col>
      <xdr:colOff>438150</xdr:colOff>
      <xdr:row>15</xdr:row>
      <xdr:rowOff>66675</xdr:rowOff>
    </xdr:to>
    <xdr:sp>
      <xdr:nvSpPr>
        <xdr:cNvPr id="3" name="TextBox 2"/>
        <xdr:cNvSpPr txBox="1">
          <a:spLocks noChangeArrowheads="1"/>
        </xdr:cNvSpPr>
      </xdr:nvSpPr>
      <xdr:spPr>
        <a:xfrm>
          <a:off x="3971925" y="2286000"/>
          <a:ext cx="2562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Inhibitor - prevents outer surface from burning</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4" name="TextBox 3"/>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Hollow core, propellant exposed.  
Burns from the inside out.
</a:t>
          </a:r>
        </a:p>
      </xdr:txBody>
    </xdr:sp>
    <xdr:clientData/>
  </xdr:twoCellAnchor>
  <xdr:twoCellAnchor>
    <xdr:from>
      <xdr:col>6</xdr:col>
      <xdr:colOff>200025</xdr:colOff>
      <xdr:row>18</xdr:row>
      <xdr:rowOff>0</xdr:rowOff>
    </xdr:from>
    <xdr:to>
      <xdr:col>13</xdr:col>
      <xdr:colOff>9525</xdr:colOff>
      <xdr:row>21</xdr:row>
      <xdr:rowOff>95250</xdr:rowOff>
    </xdr:to>
    <xdr:sp>
      <xdr:nvSpPr>
        <xdr:cNvPr id="5" name="TextBox 4"/>
        <xdr:cNvSpPr txBox="1">
          <a:spLocks noChangeArrowheads="1"/>
        </xdr:cNvSpPr>
      </xdr:nvSpPr>
      <xdr:spPr>
        <a:xfrm>
          <a:off x="3857625" y="2914650"/>
          <a:ext cx="40767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the hollow core burns, it gets bigger - progressive
Ends burn toward each other, so the core gets shorter - regressive
And as the core gets bigger, the ends get smaller, also regressive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6" name="TextBox 5"/>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Both end surfaces are exposed.  
Each burns toward the middle</a:t>
          </a:r>
        </a:p>
      </xdr:txBody>
    </xdr:sp>
    <xdr:clientData/>
  </xdr:twoCellAnchor>
  <xdr:twoCellAnchor>
    <xdr:from>
      <xdr:col>4</xdr:col>
      <xdr:colOff>123825</xdr:colOff>
      <xdr:row>9</xdr:row>
      <xdr:rowOff>66675</xdr:rowOff>
    </xdr:from>
    <xdr:to>
      <xdr:col>5</xdr:col>
      <xdr:colOff>123825</xdr:colOff>
      <xdr:row>13</xdr:row>
      <xdr:rowOff>85725</xdr:rowOff>
    </xdr:to>
    <xdr:sp>
      <xdr:nvSpPr>
        <xdr:cNvPr id="7" name="Line 6"/>
        <xdr:cNvSpPr>
          <a:spLocks/>
        </xdr:cNvSpPr>
      </xdr:nvSpPr>
      <xdr:spPr>
        <a:xfrm flipH="1">
          <a:off x="2562225" y="15240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11</xdr:row>
      <xdr:rowOff>142875</xdr:rowOff>
    </xdr:from>
    <xdr:to>
      <xdr:col>5</xdr:col>
      <xdr:colOff>352425</xdr:colOff>
      <xdr:row>13</xdr:row>
      <xdr:rowOff>95250</xdr:rowOff>
    </xdr:to>
    <xdr:sp>
      <xdr:nvSpPr>
        <xdr:cNvPr id="8" name="Line 7"/>
        <xdr:cNvSpPr>
          <a:spLocks/>
        </xdr:cNvSpPr>
      </xdr:nvSpPr>
      <xdr:spPr>
        <a:xfrm flipH="1">
          <a:off x="2914650" y="1924050"/>
          <a:ext cx="4857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6</xdr:col>
      <xdr:colOff>304800</xdr:colOff>
      <xdr:row>16</xdr:row>
      <xdr:rowOff>142875</xdr:rowOff>
    </xdr:to>
    <xdr:sp>
      <xdr:nvSpPr>
        <xdr:cNvPr id="9" name="Line 8"/>
        <xdr:cNvSpPr>
          <a:spLocks/>
        </xdr:cNvSpPr>
      </xdr:nvSpPr>
      <xdr:spPr>
        <a:xfrm flipH="1">
          <a:off x="2905125" y="2428875"/>
          <a:ext cx="10572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10" name="TextBox 9"/>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t>
          </a:r>
          <a:r>
            <a:rPr lang="en-US" cap="none" sz="1000" b="0" i="0" u="none" baseline="0">
              <a:latin typeface="Arial"/>
              <a:ea typeface="Arial"/>
              <a:cs typeface="Arial"/>
            </a:rPr>
            <a:t>
</a:t>
          </a:r>
          <a:r>
            <a:rPr lang="en-US" cap="none" sz="1000" b="0" i="1" u="none" baseline="0">
              <a:latin typeface="Arial"/>
              <a:ea typeface="Arial"/>
              <a:cs typeface="Arial"/>
            </a:rPr>
            <a:t>Progressive</a:t>
          </a:r>
          <a:r>
            <a:rPr lang="en-US" cap="none" sz="1000" b="0" i="0" u="none" baseline="0">
              <a:latin typeface="Arial"/>
              <a:ea typeface="Arial"/>
              <a:cs typeface="Arial"/>
            </a:rPr>
            <a:t>:  Thrust increases as motor burn proceeds
</a:t>
          </a:r>
          <a:r>
            <a:rPr lang="en-US" cap="none" sz="1000" b="0" i="1" u="none" baseline="0">
              <a:latin typeface="Arial"/>
              <a:ea typeface="Arial"/>
              <a:cs typeface="Arial"/>
            </a:rPr>
            <a:t>Regressive:</a:t>
          </a:r>
          <a:r>
            <a:rPr lang="en-US" cap="none" sz="1000" b="0" i="0" u="none" baseline="0">
              <a:latin typeface="Arial"/>
              <a:ea typeface="Arial"/>
              <a:cs typeface="Arial"/>
            </a:rPr>
            <a:t>  Thrust decreases as motor burn proceeds
</a:t>
          </a:r>
          <a:r>
            <a:rPr lang="en-US" cap="none" sz="1000" b="0" i="1" u="none" baseline="0">
              <a:latin typeface="Arial"/>
              <a:ea typeface="Arial"/>
              <a:cs typeface="Arial"/>
            </a:rPr>
            <a:t>Flat: </a:t>
          </a:r>
          <a:r>
            <a:rPr lang="en-US" cap="none" sz="1000" b="0" i="0" u="none" baseline="0">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6</xdr:col>
      <xdr:colOff>57150</xdr:colOff>
      <xdr:row>5</xdr:row>
      <xdr:rowOff>104775</xdr:rowOff>
    </xdr:to>
    <xdr:sp>
      <xdr:nvSpPr>
        <xdr:cNvPr id="11" name="TextBox 10"/>
        <xdr:cNvSpPr txBox="1">
          <a:spLocks noChangeArrowheads="1"/>
        </xdr:cNvSpPr>
      </xdr:nvSpPr>
      <xdr:spPr>
        <a:xfrm>
          <a:off x="1657350" y="552450"/>
          <a:ext cx="2057400" cy="361950"/>
        </a:xfrm>
        <a:prstGeom prst="rect">
          <a:avLst/>
        </a:prstGeom>
        <a:solidFill>
          <a:srgbClr val="FFFFFF"/>
        </a:solidFill>
        <a:ln w="9525" cmpd="sng">
          <a:noFill/>
        </a:ln>
      </xdr:spPr>
      <xdr:txBody>
        <a:bodyPr vertOverflow="clip" wrap="square"/>
        <a:p>
          <a:pPr algn="l">
            <a:defRPr/>
          </a:pPr>
          <a:r>
            <a:rPr lang="en-US" cap="none" sz="2000" b="0" i="0" u="none" baseline="0">
              <a:latin typeface="Arial"/>
              <a:ea typeface="Arial"/>
              <a:cs typeface="Arial"/>
            </a:rPr>
            <a:t>The Bates Grain</a:t>
          </a:r>
        </a:p>
      </xdr:txBody>
    </xdr:sp>
    <xdr:clientData/>
  </xdr:twoCellAnchor>
  <xdr:twoCellAnchor>
    <xdr:from>
      <xdr:col>2</xdr:col>
      <xdr:colOff>447675</xdr:colOff>
      <xdr:row>8</xdr:row>
      <xdr:rowOff>57150</xdr:rowOff>
    </xdr:from>
    <xdr:to>
      <xdr:col>4</xdr:col>
      <xdr:colOff>152400</xdr:colOff>
      <xdr:row>9</xdr:row>
      <xdr:rowOff>114300</xdr:rowOff>
    </xdr:to>
    <xdr:sp>
      <xdr:nvSpPr>
        <xdr:cNvPr id="12" name="TextBox 17"/>
        <xdr:cNvSpPr txBox="1">
          <a:spLocks noChangeArrowheads="1"/>
        </xdr:cNvSpPr>
      </xdr:nvSpPr>
      <xdr:spPr>
        <a:xfrm>
          <a:off x="1666875" y="1352550"/>
          <a:ext cx="923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Web thickness</a:t>
          </a:r>
        </a:p>
      </xdr:txBody>
    </xdr:sp>
    <xdr:clientData/>
  </xdr:twoCellAnchor>
  <xdr:twoCellAnchor>
    <xdr:from>
      <xdr:col>3</xdr:col>
      <xdr:colOff>28575</xdr:colOff>
      <xdr:row>13</xdr:row>
      <xdr:rowOff>123825</xdr:rowOff>
    </xdr:from>
    <xdr:to>
      <xdr:col>3</xdr:col>
      <xdr:colOff>428625</xdr:colOff>
      <xdr:row>13</xdr:row>
      <xdr:rowOff>123825</xdr:rowOff>
    </xdr:to>
    <xdr:sp>
      <xdr:nvSpPr>
        <xdr:cNvPr id="13" name="Line 18"/>
        <xdr:cNvSpPr>
          <a:spLocks/>
        </xdr:cNvSpPr>
      </xdr:nvSpPr>
      <xdr:spPr>
        <a:xfrm>
          <a:off x="1857375" y="2228850"/>
          <a:ext cx="400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9</xdr:row>
      <xdr:rowOff>114300</xdr:rowOff>
    </xdr:from>
    <xdr:to>
      <xdr:col>3</xdr:col>
      <xdr:colOff>238125</xdr:colOff>
      <xdr:row>13</xdr:row>
      <xdr:rowOff>123825</xdr:rowOff>
    </xdr:to>
    <xdr:sp>
      <xdr:nvSpPr>
        <xdr:cNvPr id="14" name="Line 19"/>
        <xdr:cNvSpPr>
          <a:spLocks/>
        </xdr:cNvSpPr>
      </xdr:nvSpPr>
      <xdr:spPr>
        <a:xfrm>
          <a:off x="2066925" y="15716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9525</xdr:rowOff>
    </xdr:from>
    <xdr:ext cx="7467600" cy="11953875"/>
    <xdr:sp>
      <xdr:nvSpPr>
        <xdr:cNvPr id="1" name="TextBox 1"/>
        <xdr:cNvSpPr txBox="1">
          <a:spLocks noChangeArrowheads="1"/>
        </xdr:cNvSpPr>
      </xdr:nvSpPr>
      <xdr:spPr>
        <a:xfrm>
          <a:off x="628650" y="171450"/>
          <a:ext cx="7467600" cy="11953875"/>
        </a:xfrm>
        <a:prstGeom prst="rect">
          <a:avLst/>
        </a:prstGeom>
        <a:gradFill rotWithShape="1">
          <a:gsLst>
            <a:gs pos="0">
              <a:srgbClr val="FFFFCC"/>
            </a:gs>
            <a:gs pos="100000">
              <a:srgbClr val="CCFFFF"/>
            </a:gs>
          </a:gsLst>
          <a:lin ang="5400000" scaled="1"/>
        </a:gradFill>
        <a:ln w="9525" cmpd="sng">
          <a:noFill/>
        </a:ln>
      </xdr:spPr>
      <xdr:txBody>
        <a:bodyPr vertOverflow="clip" wrap="square"/>
        <a:p>
          <a:pPr algn="l">
            <a:defRPr/>
          </a:pPr>
          <a:r>
            <a:rPr lang="en-US" cap="none" sz="1400" b="1" i="0" u="none" baseline="0">
              <a:latin typeface="Arial"/>
              <a:ea typeface="Arial"/>
              <a:cs typeface="Arial"/>
            </a:rPr>
            <a:t>This sheet calculates Kn progressions for Bates grains.</a:t>
          </a:r>
          <a:r>
            <a:rPr lang="en-US" cap="none" sz="1000" b="1" i="0" u="none" baseline="0">
              <a:latin typeface="Arial"/>
              <a:ea typeface="Arial"/>
              <a:cs typeface="Arial"/>
            </a:rPr>
            <a:t>
</a:t>
          </a:r>
          <a:r>
            <a:rPr lang="en-US" cap="none" sz="1200" b="1" i="0" u="none" baseline="0">
              <a:latin typeface="Arial"/>
              <a:ea typeface="Arial"/>
              <a:cs typeface="Arial"/>
            </a:rPr>
            <a:t>Kn</a:t>
          </a:r>
          <a:r>
            <a:rPr lang="en-US" cap="none" sz="1000" b="1" i="0" u="none" baseline="0">
              <a:latin typeface="Arial"/>
              <a:ea typeface="Arial"/>
              <a:cs typeface="Arial"/>
            </a:rPr>
            <a:t> ratio </a:t>
          </a:r>
          <a:r>
            <a:rPr lang="en-US" cap="none" sz="1000" b="0" i="0" u="none" baseline="0">
              <a:latin typeface="Arial"/>
              <a:ea typeface="Arial"/>
              <a:cs typeface="Arial"/>
            </a:rPr>
            <a:t>is the ratio of the area burning propellant surface to the area of a cross-section of nozzle throat.  It is a critical factor in the design of a solid-propellant rocket motor.  Kn can be used (with other factors) to determine the pressure within the motor casing at any point in the burn.  Pressure must be generated and maintained within appropriate limits for the motor to function well.  
It is from German:  Klemmung 
A German dictionary defines Klemm as "an instrument for squeezing or holding fast...a narrow pass"  Sounds sorta like a nozzle to me.  Not sure about "ung"... any ideas are welcomed.
If </a:t>
          </a:r>
          <a:r>
            <a:rPr lang="en-US" cap="none" sz="1000" b="0" i="1" u="none" baseline="0">
              <a:latin typeface="Arial"/>
              <a:ea typeface="Arial"/>
              <a:cs typeface="Arial"/>
            </a:rPr>
            <a:t>Kn is too low</a:t>
          </a:r>
          <a:r>
            <a:rPr lang="en-US" cap="none" sz="1000" b="0" i="0" u="none" baseline="0">
              <a:latin typeface="Arial"/>
              <a:ea typeface="Arial"/>
              <a:cs typeface="Arial"/>
            </a:rPr>
            <a:t>, the propellant does not ignite well nor burn efficiently. Think of an old automobile that is hard to crank and gets bad gas mileage.  That's low Kn.
If </a:t>
          </a:r>
          <a:r>
            <a:rPr lang="en-US" cap="none" sz="1000" b="0" i="1" u="none" baseline="0">
              <a:latin typeface="Arial"/>
              <a:ea typeface="Arial"/>
              <a:cs typeface="Arial"/>
            </a:rPr>
            <a:t>Kn is too high</a:t>
          </a:r>
          <a:r>
            <a:rPr lang="en-US" cap="none" sz="1000" b="0" i="0" u="none" baseline="0">
              <a:latin typeface="Arial"/>
              <a:ea typeface="Arial"/>
              <a:cs typeface="Arial"/>
            </a:rPr>
            <a:t>:  Risk of CATO, or other damage from too-high pressure.  CATO is a clever rocketry term for "blows up."  If CATO sounds like fun, please stay with model rocketry for a few more years.
Different propellants require different Kn levels to function well.  For example, slow-burning ammonium nitrate composite propellants require and allow much higher Kn ratios than fast-burning KNO3/sucrose sugar propellant
</a:t>
          </a:r>
          <a:r>
            <a:rPr lang="en-US" cap="none" sz="1000" b="0" i="0" u="none" baseline="0">
              <a:latin typeface="Arial"/>
              <a:ea typeface="Arial"/>
              <a:cs typeface="Arial"/>
            </a:rPr>
            <a:t>
</a:t>
          </a:r>
          <a:r>
            <a:rPr lang="en-US" cap="none" sz="1200" b="1" i="0" u="none" baseline="0">
              <a:latin typeface="Arial"/>
              <a:ea typeface="Arial"/>
              <a:cs typeface="Arial"/>
            </a:rPr>
            <a:t>Bates grains</a:t>
          </a:r>
          <a:r>
            <a:rPr lang="en-US" cap="none" sz="1000" b="0" i="0" u="none" baseline="0">
              <a:latin typeface="Arial"/>
              <a:ea typeface="Arial"/>
              <a:cs typeface="Arial"/>
            </a:rPr>
            <a:t> are hollow-cored cylinders of propellant, with an inhibitor applied to the outside surface which prevents that surface from burning.  
The core and ends burn, but the outer cylindrical surface does not burn.  
The core burns progressively, getting larger as the burn continues.  
The ends also burn, so that as the core gets bigger, it also gets shorter.  And as the core gets bigger, the ends get smaller.  
This combination of progressive and regressive traits yields a relatively "flat" burn profile which starts and ends at the same Kn ratio, and rises a little in the middle.  Thus it is better described as "progressive/regressive" but that is too many syllables.  "Flat" is a lot easier to say.
</a:t>
          </a:r>
          <a:r>
            <a:rPr lang="en-US" cap="none" sz="1200" b="1" i="0" u="none" baseline="0">
              <a:latin typeface="Arial"/>
              <a:ea typeface="Arial"/>
              <a:cs typeface="Arial"/>
            </a:rPr>
            <a:t>Notes</a:t>
          </a:r>
          <a:r>
            <a:rPr lang="en-US" cap="none" sz="1000" b="0" i="0" u="none" baseline="0">
              <a:latin typeface="Arial"/>
              <a:ea typeface="Arial"/>
              <a:cs typeface="Arial"/>
            </a:rPr>
            <a:t>
</a:t>
          </a:r>
          <a:r>
            <a:rPr lang="en-US" cap="none" sz="1000" b="1" i="0" u="none" baseline="0">
              <a:latin typeface="Arial"/>
              <a:ea typeface="Arial"/>
              <a:cs typeface="Arial"/>
            </a:rPr>
            <a:t>(Note 1)</a:t>
          </a:r>
          <a:r>
            <a:rPr lang="en-US" cap="none" sz="1000" b="0" i="0" u="none" baseline="0">
              <a:latin typeface="Arial"/>
              <a:ea typeface="Arial"/>
              <a:cs typeface="Arial"/>
            </a:rPr>
            <a:t> "Burn Increment" is (web thickness)/(number of data points)
This sheet divides the burn into 30 data points and calcluates the Kn at each of these intervals (Cells D10 through Q39).  
</a:t>
          </a:r>
          <a:r>
            <a:rPr lang="en-US" cap="none" sz="1000" b="1" i="0" u="none" baseline="0">
              <a:latin typeface="Arial"/>
              <a:ea typeface="Arial"/>
              <a:cs typeface="Arial"/>
            </a:rPr>
            <a:t>(Note 2)</a:t>
          </a:r>
          <a:r>
            <a:rPr lang="en-US" cap="none" sz="1000" b="0" i="0" u="none" baseline="0">
              <a:latin typeface="Arial"/>
              <a:ea typeface="Arial"/>
              <a:cs typeface="Arial"/>
            </a:rPr>
            <a:t> Any units of distance measurement can be used to enter the grain length, diameter, core, and nozzle throat diameter.  They must be the same units, or the output will be highly irregular.  The Burn Surface and any other calculations of area will be in square units of whatever units you have chosen to use.  So if your input is in inches, areas will be expressed in square inches.  If millimeters, your output willbe in square mm.  
</a:t>
          </a:r>
          <a:r>
            <a:rPr lang="en-US" cap="none" sz="1000" b="1" i="0" u="none" baseline="0">
              <a:latin typeface="Arial"/>
              <a:ea typeface="Arial"/>
              <a:cs typeface="Arial"/>
            </a:rPr>
            <a:t>(Note 3)</a:t>
          </a:r>
          <a:r>
            <a:rPr lang="en-US" cap="none" sz="1000" b="0" i="0" u="none" baseline="0">
              <a:latin typeface="Arial"/>
              <a:ea typeface="Arial"/>
              <a:cs typeface="Arial"/>
            </a:rPr>
            <a:t> Nozzle throat area (cell B12) is calculated from the nozzle throat diameter (cell B7) by the classic formula, "Pie are squared."
This value is critical in calculating Kn ratio, so change it at your own risk.  In fact, 
</a:t>
          </a:r>
          <a:r>
            <a:rPr lang="en-US" cap="none" sz="1000" b="1" i="0" u="none" baseline="0">
              <a:latin typeface="Arial"/>
              <a:ea typeface="Arial"/>
              <a:cs typeface="Arial"/>
            </a:rPr>
            <a:t>(Note 4)</a:t>
          </a:r>
          <a:r>
            <a:rPr lang="en-US" cap="none" sz="1000" b="0" i="0" u="none" baseline="0">
              <a:latin typeface="Arial"/>
              <a:ea typeface="Arial"/>
              <a:cs typeface="Arial"/>
            </a:rPr>
            <a:t> Ideal Bates Length:  The spreadsheet will show here (Cell B17) the length of an "ideal" Bates grain.  
It is calculated from the grain diameter and core diameter you have specified in cells B4 and B5.  
Length of an "Ideal" Bates grain is defined by the formula:  ((Outside Diameter * 3) + Core Diameter) / 2
Enter this length into Cell B6 if you want to calculate your motor for ideal Bates grains.  Then do a quick check:  are the beginning and ending values for Kn the same?  (If not, please let me know - I made a mistake!)
This gives a grain length approximately 1.6 times the outside diameter, but that will vary somewhat for different core diameters.  
Grains longer than the ideal will burn progressively, grains shorter then the ideal length will burn regressively.  
This sheet provides for the calculation of non-ideal Bates grains to allow use with different motor designs.  For instance, one might want to fill up a certain sized motor casing, and be willing to tolerate a slightly progressive burn.  Or one might want to use 4 short grains instead of 3 ideal ones to generate more thrust at liftoff, at the expense of a slightly regressive burn.  
Jimmy Yawn
jyawn@sfcc.net
6/12/05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2"/>
  <sheetViews>
    <sheetView workbookViewId="0" topLeftCell="D7">
      <selection activeCell="Q39" sqref="A1:Q39"/>
    </sheetView>
  </sheetViews>
  <sheetFormatPr defaultColWidth="9.140625" defaultRowHeight="12.75"/>
  <cols>
    <col min="1" max="1" width="25.421875" style="0" customWidth="1"/>
    <col min="2" max="2" width="12.8515625" style="0" customWidth="1"/>
    <col min="3" max="3" width="11.57421875" style="0" customWidth="1"/>
    <col min="11" max="11" width="9.57421875" style="0" customWidth="1"/>
    <col min="12" max="12" width="10.7109375" style="0" customWidth="1"/>
    <col min="13" max="13" width="11.00390625" style="0" customWidth="1"/>
    <col min="14" max="14" width="9.8515625" style="0" customWidth="1"/>
    <col min="15" max="15" width="14.00390625" style="0" customWidth="1"/>
  </cols>
  <sheetData>
    <row r="1" spans="1:4" ht="12.75">
      <c r="A1" s="4" t="s">
        <v>34</v>
      </c>
      <c r="B1" s="13" t="s">
        <v>53</v>
      </c>
      <c r="D1" t="s">
        <v>29</v>
      </c>
    </row>
    <row r="2" ht="12.75">
      <c r="D2" t="s">
        <v>46</v>
      </c>
    </row>
    <row r="3" spans="1:4" ht="12.75">
      <c r="A3" s="10" t="s">
        <v>35</v>
      </c>
      <c r="B3" s="3">
        <v>3</v>
      </c>
      <c r="D3" t="s">
        <v>49</v>
      </c>
    </row>
    <row r="4" spans="1:4" ht="12.75">
      <c r="A4" s="10" t="s">
        <v>36</v>
      </c>
      <c r="B4" s="2">
        <v>1.15</v>
      </c>
      <c r="D4" t="s">
        <v>30</v>
      </c>
    </row>
    <row r="5" spans="1:8" ht="12.75">
      <c r="A5" s="10" t="s">
        <v>37</v>
      </c>
      <c r="B5" s="2">
        <v>0.375</v>
      </c>
      <c r="H5" t="s">
        <v>40</v>
      </c>
    </row>
    <row r="6" spans="1:4" ht="12.75">
      <c r="A6" s="10" t="s">
        <v>38</v>
      </c>
      <c r="B6" s="2">
        <v>1.8</v>
      </c>
      <c r="D6" s="14" t="s">
        <v>47</v>
      </c>
    </row>
    <row r="7" spans="1:14" ht="12.75">
      <c r="A7" s="10" t="s">
        <v>39</v>
      </c>
      <c r="B7" s="3">
        <v>0.281</v>
      </c>
      <c r="L7" t="s">
        <v>26</v>
      </c>
      <c r="M7" t="s">
        <v>27</v>
      </c>
      <c r="N7" t="s">
        <v>32</v>
      </c>
    </row>
    <row r="8" spans="5:17" ht="12.75">
      <c r="E8" t="s">
        <v>24</v>
      </c>
      <c r="F8" t="s">
        <v>17</v>
      </c>
      <c r="G8" t="s">
        <v>0</v>
      </c>
      <c r="H8" t="s">
        <v>9</v>
      </c>
      <c r="I8" t="s">
        <v>6</v>
      </c>
      <c r="J8" t="s">
        <v>10</v>
      </c>
      <c r="K8" t="s">
        <v>12</v>
      </c>
      <c r="L8" t="s">
        <v>10</v>
      </c>
      <c r="M8" t="s">
        <v>13</v>
      </c>
      <c r="N8" t="s">
        <v>14</v>
      </c>
      <c r="O8" t="s">
        <v>18</v>
      </c>
      <c r="P8" t="s">
        <v>22</v>
      </c>
      <c r="Q8" t="s">
        <v>15</v>
      </c>
    </row>
    <row r="9" spans="4:16" ht="12.75">
      <c r="D9" s="9" t="s">
        <v>5</v>
      </c>
      <c r="E9" t="s">
        <v>28</v>
      </c>
      <c r="G9" t="s">
        <v>8</v>
      </c>
      <c r="I9" t="s">
        <v>16</v>
      </c>
      <c r="J9" t="s">
        <v>25</v>
      </c>
      <c r="K9" t="s">
        <v>7</v>
      </c>
      <c r="L9" t="s">
        <v>11</v>
      </c>
      <c r="M9" t="s">
        <v>31</v>
      </c>
      <c r="N9" t="s">
        <v>7</v>
      </c>
      <c r="O9" t="s">
        <v>19</v>
      </c>
      <c r="P9" t="s">
        <v>23</v>
      </c>
    </row>
    <row r="10" spans="1:17" ht="12.75">
      <c r="A10" t="s">
        <v>41</v>
      </c>
      <c r="B10" s="11">
        <f>(($B$4-$B$5))/29</f>
        <v>0.02672413793103448</v>
      </c>
      <c r="C10" s="15" t="s">
        <v>43</v>
      </c>
      <c r="D10" s="9">
        <v>0</v>
      </c>
      <c r="E10" s="7">
        <f>D10*$B$10</f>
        <v>0</v>
      </c>
      <c r="F10">
        <f>B4</f>
        <v>1.15</v>
      </c>
      <c r="G10" s="7">
        <f>$B6-E10</f>
        <v>1.8</v>
      </c>
      <c r="H10" s="8">
        <f>$B5+E10</f>
        <v>0.375</v>
      </c>
      <c r="I10" s="1">
        <f>(F10*(PI())*G10)</f>
        <v>6.503096792930871</v>
      </c>
      <c r="J10" s="1">
        <f>((F10/2)^2)*PI()</f>
        <v>1.0386890710931251</v>
      </c>
      <c r="K10" s="1">
        <f>((H10/2)^2)*PI()</f>
        <v>0.11044661672776616</v>
      </c>
      <c r="L10" s="1">
        <f>J10-K10</f>
        <v>0.928242454365359</v>
      </c>
      <c r="M10" s="1">
        <f>(H10*PI())*G10</f>
        <v>2.1205750411731104</v>
      </c>
      <c r="N10" s="1">
        <f>(L10*2)+M10</f>
        <v>3.977059949903828</v>
      </c>
      <c r="O10" s="1">
        <f>N10*B3</f>
        <v>11.931179849711484</v>
      </c>
      <c r="P10" s="6">
        <f>(F10-H10)/2</f>
        <v>0.38749999999999996</v>
      </c>
      <c r="Q10" s="1">
        <f>O10/B12</f>
        <v>192.38928078418454</v>
      </c>
    </row>
    <row r="11" spans="1:17" ht="12.75">
      <c r="A11" t="s">
        <v>1</v>
      </c>
      <c r="B11" s="7">
        <f>$O$10</f>
        <v>11.931179849711484</v>
      </c>
      <c r="C11" s="15" t="s">
        <v>44</v>
      </c>
      <c r="D11" s="9">
        <v>1</v>
      </c>
      <c r="E11" s="7">
        <f>D11*B10</f>
        <v>0.02672413793103448</v>
      </c>
      <c r="F11">
        <f>B4</f>
        <v>1.15</v>
      </c>
      <c r="G11" s="7">
        <f>$B6-E11</f>
        <v>1.7732758620689655</v>
      </c>
      <c r="H11" s="8">
        <f>$B5+E11</f>
        <v>0.40172413793103445</v>
      </c>
      <c r="I11" s="1">
        <f aca="true" t="shared" si="0" ref="I11:I38">(F11*(PI())*G11)</f>
        <v>6.406546984223564</v>
      </c>
      <c r="J11" s="1">
        <f aca="true" t="shared" si="1" ref="J11:J38">((F11/2)^2)*PI()</f>
        <v>1.0386890710931251</v>
      </c>
      <c r="K11" s="1">
        <f aca="true" t="shared" si="2" ref="K11:K38">((H11/2)^2)*PI()</f>
        <v>0.12674934867028556</v>
      </c>
      <c r="L11" s="1">
        <f aca="true" t="shared" si="3" ref="L11:L38">J11-K11</f>
        <v>0.9119397224228396</v>
      </c>
      <c r="M11" s="1">
        <f aca="true" t="shared" si="4" ref="M11:M38">(H11*PI())*G11</f>
        <v>2.237969186392939</v>
      </c>
      <c r="N11" s="1">
        <f aca="true" t="shared" si="5" ref="N11:N38">(L11*2)+M11</f>
        <v>4.061848631238618</v>
      </c>
      <c r="O11" s="1">
        <f>N11*B3</f>
        <v>12.185545893715855</v>
      </c>
      <c r="P11" s="6">
        <f aca="true" t="shared" si="6" ref="P11:P39">(F11-H11)/2</f>
        <v>0.37413793103448273</v>
      </c>
      <c r="Q11" s="1">
        <f>O11/B12</f>
        <v>196.49091204599998</v>
      </c>
    </row>
    <row r="12" spans="1:17" ht="12.75">
      <c r="A12" t="s">
        <v>4</v>
      </c>
      <c r="B12" s="7">
        <f>((B7/2)^2)*PI()</f>
        <v>0.062015824380025925</v>
      </c>
      <c r="C12" s="14" t="s">
        <v>45</v>
      </c>
      <c r="D12" s="9">
        <v>2</v>
      </c>
      <c r="E12" s="7">
        <f>D12*B10</f>
        <v>0.05344827586206896</v>
      </c>
      <c r="F12">
        <f>B4</f>
        <v>1.15</v>
      </c>
      <c r="G12" s="7">
        <f>$B6-E12</f>
        <v>1.7465517241379311</v>
      </c>
      <c r="H12" s="8">
        <f>$B5+E12</f>
        <v>0.42844827586206896</v>
      </c>
      <c r="I12" s="1">
        <f t="shared" si="0"/>
        <v>6.309997175516258</v>
      </c>
      <c r="J12" s="1">
        <f t="shared" si="1"/>
        <v>1.0386890710931251</v>
      </c>
      <c r="K12" s="1">
        <f t="shared" si="2"/>
        <v>0.14417391122372197</v>
      </c>
      <c r="L12" s="1">
        <f t="shared" si="3"/>
        <v>0.8945151598694032</v>
      </c>
      <c r="M12" s="1">
        <f t="shared" si="4"/>
        <v>2.3508760091691006</v>
      </c>
      <c r="N12" s="1">
        <f t="shared" si="5"/>
        <v>4.139906328907907</v>
      </c>
      <c r="O12" s="1">
        <f>N12*B3</f>
        <v>12.419718986723721</v>
      </c>
      <c r="P12" s="6">
        <f t="shared" si="6"/>
        <v>0.3607758620689655</v>
      </c>
      <c r="Q12" s="1">
        <f>O12/B12</f>
        <v>200.2669336557891</v>
      </c>
    </row>
    <row r="13" spans="1:17" ht="12.75">
      <c r="A13" t="s">
        <v>51</v>
      </c>
      <c r="B13" s="7">
        <f>((B5/2)^2)*PI()</f>
        <v>0.11044661672776616</v>
      </c>
      <c r="D13" s="9">
        <v>3</v>
      </c>
      <c r="E13" s="7">
        <f>D13*B10</f>
        <v>0.08017241379310344</v>
      </c>
      <c r="F13">
        <f>B4</f>
        <v>1.15</v>
      </c>
      <c r="G13" s="7">
        <f>$B6-E13</f>
        <v>1.7198275862068966</v>
      </c>
      <c r="H13" s="8">
        <f>$B5+E13</f>
        <v>0.45517241379310347</v>
      </c>
      <c r="I13" s="1">
        <f t="shared" si="0"/>
        <v>6.21344736680895</v>
      </c>
      <c r="J13" s="1">
        <f t="shared" si="1"/>
        <v>1.0386890710931251</v>
      </c>
      <c r="K13" s="1">
        <f t="shared" si="2"/>
        <v>0.1627203043880754</v>
      </c>
      <c r="L13" s="1">
        <f t="shared" si="3"/>
        <v>0.8759687667050498</v>
      </c>
      <c r="M13" s="1">
        <f t="shared" si="4"/>
        <v>2.459295509501594</v>
      </c>
      <c r="N13" s="1">
        <f t="shared" si="5"/>
        <v>4.211233042911694</v>
      </c>
      <c r="O13" s="1">
        <f>N13*B3</f>
        <v>12.633699128735081</v>
      </c>
      <c r="P13" s="6">
        <f t="shared" si="6"/>
        <v>0.3474137931034482</v>
      </c>
      <c r="Q13" s="1">
        <f>O13/B12</f>
        <v>203.71734561355194</v>
      </c>
    </row>
    <row r="14" spans="1:17" ht="12.75">
      <c r="A14" t="s">
        <v>52</v>
      </c>
      <c r="B14">
        <f>B13/B12</f>
        <v>1.7809424905966234</v>
      </c>
      <c r="D14" s="9">
        <v>4</v>
      </c>
      <c r="E14" s="7">
        <f>D14*B10</f>
        <v>0.10689655172413792</v>
      </c>
      <c r="F14">
        <f>B4</f>
        <v>1.15</v>
      </c>
      <c r="G14" s="7">
        <f>$B6-E14</f>
        <v>1.693103448275862</v>
      </c>
      <c r="H14" s="8">
        <f>$B5+E14</f>
        <v>0.4818965517241379</v>
      </c>
      <c r="I14" s="1">
        <f t="shared" si="0"/>
        <v>6.116897558101643</v>
      </c>
      <c r="J14" s="1">
        <f t="shared" si="1"/>
        <v>1.0386890710931251</v>
      </c>
      <c r="K14" s="1">
        <f t="shared" si="2"/>
        <v>0.18238852816334575</v>
      </c>
      <c r="L14" s="1">
        <f t="shared" si="3"/>
        <v>0.8563005429297794</v>
      </c>
      <c r="M14" s="1">
        <f t="shared" si="4"/>
        <v>2.5632276873904187</v>
      </c>
      <c r="N14" s="1">
        <f t="shared" si="5"/>
        <v>4.275828773249978</v>
      </c>
      <c r="O14" s="1">
        <f>N14*B3</f>
        <v>12.827486319749934</v>
      </c>
      <c r="P14" s="6">
        <f t="shared" si="6"/>
        <v>0.334051724137931</v>
      </c>
      <c r="Q14" s="1">
        <f>O14/B12</f>
        <v>206.84214791928838</v>
      </c>
    </row>
    <row r="15" spans="1:17" ht="12.75">
      <c r="A15" t="s">
        <v>2</v>
      </c>
      <c r="B15" s="9">
        <f>$Q$10</f>
        <v>192.38928078418454</v>
      </c>
      <c r="D15" s="9">
        <v>5</v>
      </c>
      <c r="E15" s="7">
        <f>D15*B10</f>
        <v>0.1336206896551724</v>
      </c>
      <c r="F15">
        <f>B4</f>
        <v>1.15</v>
      </c>
      <c r="G15" s="7">
        <f>$B6-E15</f>
        <v>1.6663793103448277</v>
      </c>
      <c r="H15" s="8">
        <f>$B5+E15</f>
        <v>0.5086206896551724</v>
      </c>
      <c r="I15" s="1">
        <f t="shared" si="0"/>
        <v>6.020347749394336</v>
      </c>
      <c r="J15" s="1">
        <f t="shared" si="1"/>
        <v>1.0386890710931251</v>
      </c>
      <c r="K15" s="1">
        <f t="shared" si="2"/>
        <v>0.20317858254953305</v>
      </c>
      <c r="L15" s="1">
        <f t="shared" si="3"/>
        <v>0.8355104885435921</v>
      </c>
      <c r="M15" s="1">
        <f t="shared" si="4"/>
        <v>2.662672542835576</v>
      </c>
      <c r="N15" s="1">
        <f t="shared" si="5"/>
        <v>4.33369351992276</v>
      </c>
      <c r="O15" s="1">
        <f>N15*B3</f>
        <v>13.00108055976828</v>
      </c>
      <c r="P15" s="6">
        <f t="shared" si="6"/>
        <v>0.32068965517241377</v>
      </c>
      <c r="Q15" s="1">
        <f>O15/B12</f>
        <v>209.64134057299853</v>
      </c>
    </row>
    <row r="16" spans="1:17" ht="12.75">
      <c r="A16" t="s">
        <v>3</v>
      </c>
      <c r="B16" s="9">
        <f>MAX(Q11:Q39)</f>
        <v>220.3129343297322</v>
      </c>
      <c r="D16" s="9">
        <v>6</v>
      </c>
      <c r="E16" s="7">
        <f>D16*B10</f>
        <v>0.16034482758620688</v>
      </c>
      <c r="F16">
        <f>B4</f>
        <v>1.15</v>
      </c>
      <c r="G16" s="7">
        <f>$B6-E16</f>
        <v>1.639655172413793</v>
      </c>
      <c r="H16" s="8">
        <f>$B5+E16</f>
        <v>0.5353448275862069</v>
      </c>
      <c r="I16" s="1">
        <f t="shared" si="0"/>
        <v>5.923797940687029</v>
      </c>
      <c r="J16" s="1">
        <f t="shared" si="1"/>
        <v>1.0386890710931251</v>
      </c>
      <c r="K16" s="1">
        <f t="shared" si="2"/>
        <v>0.2250904675466375</v>
      </c>
      <c r="L16" s="1">
        <f t="shared" si="3"/>
        <v>0.8135986035464876</v>
      </c>
      <c r="M16" s="1">
        <f t="shared" si="4"/>
        <v>2.7576300758370658</v>
      </c>
      <c r="N16" s="1">
        <f t="shared" si="5"/>
        <v>4.384827282930041</v>
      </c>
      <c r="O16" s="1">
        <f>N16*B3</f>
        <v>13.154481848790123</v>
      </c>
      <c r="P16" s="6">
        <f t="shared" si="6"/>
        <v>0.3073275862068965</v>
      </c>
      <c r="Q16" s="1">
        <f>O16/B12</f>
        <v>212.11492357468236</v>
      </c>
    </row>
    <row r="17" spans="1:17" ht="12.75">
      <c r="A17" t="s">
        <v>42</v>
      </c>
      <c r="B17" s="9">
        <f>$Q$39</f>
        <v>179.1390686541457</v>
      </c>
      <c r="D17" s="9">
        <v>7</v>
      </c>
      <c r="E17" s="7">
        <f>D17*B10</f>
        <v>0.18706896551724136</v>
      </c>
      <c r="F17">
        <f>B4</f>
        <v>1.15</v>
      </c>
      <c r="G17" s="7">
        <f>$B6-E17</f>
        <v>1.6129310344827588</v>
      </c>
      <c r="H17" s="8">
        <f>$B5+E17</f>
        <v>0.5620689655172414</v>
      </c>
      <c r="I17" s="1">
        <f t="shared" si="0"/>
        <v>5.827248131979722</v>
      </c>
      <c r="J17" s="1">
        <f t="shared" si="1"/>
        <v>1.0386890710931251</v>
      </c>
      <c r="K17" s="1">
        <f t="shared" si="2"/>
        <v>0.2481241831546588</v>
      </c>
      <c r="L17" s="1">
        <f t="shared" si="3"/>
        <v>0.7905648879384664</v>
      </c>
      <c r="M17" s="1">
        <f t="shared" si="4"/>
        <v>2.8481002863948874</v>
      </c>
      <c r="N17" s="1">
        <f t="shared" si="5"/>
        <v>4.42923006227182</v>
      </c>
      <c r="O17" s="1">
        <f>N17*B3</f>
        <v>13.28769018681546</v>
      </c>
      <c r="P17" s="6">
        <f t="shared" si="6"/>
        <v>0.29396551724137926</v>
      </c>
      <c r="Q17" s="1">
        <f>O17/B12</f>
        <v>214.2628969243399</v>
      </c>
    </row>
    <row r="18" spans="2:17" ht="12.75">
      <c r="B18" s="7"/>
      <c r="D18" s="9">
        <v>8</v>
      </c>
      <c r="E18" s="7">
        <f>D18*B10</f>
        <v>0.21379310344827585</v>
      </c>
      <c r="F18">
        <f>B4</f>
        <v>1.15</v>
      </c>
      <c r="G18" s="7">
        <f>$B6-E18</f>
        <v>1.5862068965517242</v>
      </c>
      <c r="H18" s="8">
        <f>$B5+E18</f>
        <v>0.5887931034482758</v>
      </c>
      <c r="I18" s="1">
        <f t="shared" si="0"/>
        <v>5.730698323272415</v>
      </c>
      <c r="J18" s="1">
        <f t="shared" si="1"/>
        <v>1.0386890710931251</v>
      </c>
      <c r="K18" s="1">
        <f t="shared" si="2"/>
        <v>0.27227972937359707</v>
      </c>
      <c r="L18" s="1">
        <f t="shared" si="3"/>
        <v>0.7664093417195281</v>
      </c>
      <c r="M18" s="1">
        <f t="shared" si="4"/>
        <v>2.9340831745090403</v>
      </c>
      <c r="N18" s="1">
        <f t="shared" si="5"/>
        <v>4.466901857948097</v>
      </c>
      <c r="O18" s="1">
        <f>N18*B3</f>
        <v>13.40070557384429</v>
      </c>
      <c r="P18" s="6">
        <f t="shared" si="6"/>
        <v>0.28060344827586203</v>
      </c>
      <c r="Q18" s="1">
        <f>O18/B12</f>
        <v>216.0852606219711</v>
      </c>
    </row>
    <row r="19" spans="1:17" ht="12.75">
      <c r="A19" t="s">
        <v>33</v>
      </c>
      <c r="B19" s="7">
        <f>((B4*3)+B5)/2</f>
        <v>1.9124999999999999</v>
      </c>
      <c r="C19" s="15" t="s">
        <v>50</v>
      </c>
      <c r="D19" s="9">
        <v>9</v>
      </c>
      <c r="E19" s="7">
        <f>D19*B10</f>
        <v>0.24051724137931033</v>
      </c>
      <c r="F19">
        <f>B4</f>
        <v>1.15</v>
      </c>
      <c r="G19" s="7">
        <f>$B6-E19</f>
        <v>1.5594827586206896</v>
      </c>
      <c r="H19" s="8">
        <f>$B5+E19</f>
        <v>0.6155172413793103</v>
      </c>
      <c r="I19" s="1">
        <f t="shared" si="0"/>
        <v>5.634148514565108</v>
      </c>
      <c r="J19" s="1">
        <f t="shared" si="1"/>
        <v>1.0386890710931251</v>
      </c>
      <c r="K19" s="1">
        <f t="shared" si="2"/>
        <v>0.2975571062034523</v>
      </c>
      <c r="L19" s="1">
        <f t="shared" si="3"/>
        <v>0.7411319648896728</v>
      </c>
      <c r="M19" s="1">
        <f t="shared" si="4"/>
        <v>3.0155787401795258</v>
      </c>
      <c r="N19" s="1">
        <f t="shared" si="5"/>
        <v>4.497842669958871</v>
      </c>
      <c r="O19" s="1">
        <f>N19*B3</f>
        <v>13.493528009876613</v>
      </c>
      <c r="P19" s="6">
        <f t="shared" si="6"/>
        <v>0.2672413793103448</v>
      </c>
      <c r="Q19" s="1">
        <f>O19/B12</f>
        <v>217.58201466757592</v>
      </c>
    </row>
    <row r="20" spans="4:17" ht="12.75">
      <c r="D20" s="9">
        <v>10</v>
      </c>
      <c r="E20" s="7">
        <f>D20*B10</f>
        <v>0.2672413793103448</v>
      </c>
      <c r="F20">
        <f>B4</f>
        <v>1.15</v>
      </c>
      <c r="G20" s="7">
        <f>$B6-E20</f>
        <v>1.5327586206896553</v>
      </c>
      <c r="H20" s="8">
        <f>$B5+E20</f>
        <v>0.6422413793103448</v>
      </c>
      <c r="I20" s="1">
        <f t="shared" si="0"/>
        <v>5.537598705857802</v>
      </c>
      <c r="J20" s="1">
        <f t="shared" si="1"/>
        <v>1.0386890710931251</v>
      </c>
      <c r="K20" s="1">
        <f t="shared" si="2"/>
        <v>0.3239563136442246</v>
      </c>
      <c r="L20" s="1">
        <f t="shared" si="3"/>
        <v>0.7147327574489005</v>
      </c>
      <c r="M20" s="1">
        <f t="shared" si="4"/>
        <v>3.0925869834063433</v>
      </c>
      <c r="N20" s="1">
        <f t="shared" si="5"/>
        <v>4.522052498304144</v>
      </c>
      <c r="O20" s="1">
        <f>N20*B3</f>
        <v>13.566157494912432</v>
      </c>
      <c r="P20" s="6">
        <f t="shared" si="6"/>
        <v>0.2538793103448276</v>
      </c>
      <c r="Q20" s="1">
        <f>O20/B12</f>
        <v>218.75315906115446</v>
      </c>
    </row>
    <row r="21" spans="4:17" ht="12.75">
      <c r="D21" s="9">
        <v>11</v>
      </c>
      <c r="E21" s="7">
        <f>D21*B10</f>
        <v>0.2939655172413793</v>
      </c>
      <c r="F21">
        <f>B4</f>
        <v>1.15</v>
      </c>
      <c r="G21" s="7">
        <f>$B6-E21</f>
        <v>1.5060344827586207</v>
      </c>
      <c r="H21" s="8">
        <f>$B5+E21</f>
        <v>0.6689655172413793</v>
      </c>
      <c r="I21" s="1">
        <f t="shared" si="0"/>
        <v>5.441048897150494</v>
      </c>
      <c r="J21" s="1">
        <f t="shared" si="1"/>
        <v>1.0386890710931251</v>
      </c>
      <c r="K21" s="1">
        <f t="shared" si="2"/>
        <v>0.35147735169591393</v>
      </c>
      <c r="L21" s="1">
        <f t="shared" si="3"/>
        <v>0.6872117193972112</v>
      </c>
      <c r="M21" s="1">
        <f t="shared" si="4"/>
        <v>3.1651079041894934</v>
      </c>
      <c r="N21" s="1">
        <f t="shared" si="5"/>
        <v>4.539531342983915</v>
      </c>
      <c r="O21" s="1">
        <f>N21*B3</f>
        <v>13.618594028951746</v>
      </c>
      <c r="P21" s="6">
        <f t="shared" si="6"/>
        <v>0.2405172413793103</v>
      </c>
      <c r="Q21" s="1">
        <f>O21/B12</f>
        <v>219.5986938027067</v>
      </c>
    </row>
    <row r="22" spans="4:17" ht="12.75">
      <c r="D22" s="9">
        <v>12</v>
      </c>
      <c r="E22" s="7">
        <f>D22*B10</f>
        <v>0.32068965517241377</v>
      </c>
      <c r="F22">
        <f>B4</f>
        <v>1.15</v>
      </c>
      <c r="G22" s="7">
        <f>$B6-E22</f>
        <v>1.4793103448275864</v>
      </c>
      <c r="H22" s="8">
        <f>$B5+E22</f>
        <v>0.6956896551724138</v>
      </c>
      <c r="I22" s="1">
        <f t="shared" si="0"/>
        <v>5.344499088443188</v>
      </c>
      <c r="J22" s="1">
        <f t="shared" si="1"/>
        <v>1.0386890710931251</v>
      </c>
      <c r="K22" s="1">
        <f t="shared" si="2"/>
        <v>0.38012022035852017</v>
      </c>
      <c r="L22" s="1">
        <f t="shared" si="3"/>
        <v>0.658568850734605</v>
      </c>
      <c r="M22" s="1">
        <f t="shared" si="4"/>
        <v>3.233141502528975</v>
      </c>
      <c r="N22" s="1">
        <f t="shared" si="5"/>
        <v>4.550279203998185</v>
      </c>
      <c r="O22" s="1">
        <f>N22*B3</f>
        <v>13.650837611994556</v>
      </c>
      <c r="P22" s="6">
        <f t="shared" si="6"/>
        <v>0.22715517241379307</v>
      </c>
      <c r="Q22" s="1">
        <f>O22/B12</f>
        <v>220.11861889223263</v>
      </c>
    </row>
    <row r="23" spans="4:17" ht="12.75">
      <c r="D23" s="9">
        <v>13</v>
      </c>
      <c r="E23" s="7">
        <f>D23*B10</f>
        <v>0.3474137931034482</v>
      </c>
      <c r="F23">
        <f>B4</f>
        <v>1.15</v>
      </c>
      <c r="G23" s="7">
        <f>$B6-E23</f>
        <v>1.4525862068965518</v>
      </c>
      <c r="H23" s="8">
        <f>$B5+E23</f>
        <v>0.7224137931034482</v>
      </c>
      <c r="I23" s="1">
        <f t="shared" si="0"/>
        <v>5.24794927973588</v>
      </c>
      <c r="J23" s="1">
        <f t="shared" si="1"/>
        <v>1.0386890710931251</v>
      </c>
      <c r="K23" s="1">
        <f t="shared" si="2"/>
        <v>0.40988491963204343</v>
      </c>
      <c r="L23" s="1">
        <f t="shared" si="3"/>
        <v>0.6288041514610817</v>
      </c>
      <c r="M23" s="1">
        <f t="shared" si="4"/>
        <v>3.2966877784247886</v>
      </c>
      <c r="N23" s="1">
        <f t="shared" si="5"/>
        <v>4.554296081346952</v>
      </c>
      <c r="O23" s="1">
        <f>N23*B3</f>
        <v>13.662888244040857</v>
      </c>
      <c r="P23" s="6">
        <f t="shared" si="6"/>
        <v>0.21379310344827585</v>
      </c>
      <c r="Q23" s="1">
        <f>O23/B12</f>
        <v>220.3129343297322</v>
      </c>
    </row>
    <row r="24" spans="4:17" ht="12.75">
      <c r="D24" s="9">
        <v>14</v>
      </c>
      <c r="E24" s="7">
        <f>D24*B10</f>
        <v>0.37413793103448273</v>
      </c>
      <c r="F24">
        <f>B4</f>
        <v>1.15</v>
      </c>
      <c r="G24" s="7">
        <f>$B6-E24</f>
        <v>1.4258620689655173</v>
      </c>
      <c r="H24" s="8">
        <f>$B5+E24</f>
        <v>0.7491379310344828</v>
      </c>
      <c r="I24" s="1">
        <f t="shared" si="0"/>
        <v>5.151399471028573</v>
      </c>
      <c r="J24" s="1">
        <f t="shared" si="1"/>
        <v>1.0386890710931251</v>
      </c>
      <c r="K24" s="1">
        <f t="shared" si="2"/>
        <v>0.4407714495164837</v>
      </c>
      <c r="L24" s="1">
        <f t="shared" si="3"/>
        <v>0.5979176215766414</v>
      </c>
      <c r="M24" s="1">
        <f t="shared" si="4"/>
        <v>3.3557467318769345</v>
      </c>
      <c r="N24" s="1">
        <f t="shared" si="5"/>
        <v>4.551581975030217</v>
      </c>
      <c r="O24" s="1">
        <f>N24*B3</f>
        <v>13.654745925090651</v>
      </c>
      <c r="P24" s="6">
        <f t="shared" si="6"/>
        <v>0.20043103448275856</v>
      </c>
      <c r="Q24" s="1">
        <f>O24/B12</f>
        <v>220.18164011520543</v>
      </c>
    </row>
    <row r="25" spans="4:17" ht="12.75">
      <c r="D25" s="9">
        <v>15</v>
      </c>
      <c r="E25" s="7">
        <f>D25*B10</f>
        <v>0.40086206896551724</v>
      </c>
      <c r="F25">
        <f>B4</f>
        <v>1.15</v>
      </c>
      <c r="G25" s="7">
        <f>$B6-E25</f>
        <v>1.399137931034483</v>
      </c>
      <c r="H25" s="8">
        <f>$B5+E25</f>
        <v>0.7758620689655172</v>
      </c>
      <c r="I25" s="1">
        <f t="shared" si="0"/>
        <v>5.054849662321266</v>
      </c>
      <c r="J25" s="1">
        <f t="shared" si="1"/>
        <v>1.0386890710931251</v>
      </c>
      <c r="K25" s="1">
        <f t="shared" si="2"/>
        <v>0.47277981001184094</v>
      </c>
      <c r="L25" s="1">
        <f t="shared" si="3"/>
        <v>0.5659092610812841</v>
      </c>
      <c r="M25" s="1">
        <f t="shared" si="4"/>
        <v>3.4103183628854126</v>
      </c>
      <c r="N25" s="1">
        <f t="shared" si="5"/>
        <v>4.542136885047981</v>
      </c>
      <c r="O25" s="1">
        <f>N25*B3</f>
        <v>13.626410655143943</v>
      </c>
      <c r="P25" s="6">
        <f t="shared" si="6"/>
        <v>0.18706896551724134</v>
      </c>
      <c r="Q25" s="1">
        <f>O25/B12</f>
        <v>219.7247362486524</v>
      </c>
    </row>
    <row r="26" spans="4:17" ht="12.75">
      <c r="D26" s="9">
        <v>16</v>
      </c>
      <c r="E26" s="7">
        <f>D26*B10</f>
        <v>0.4275862068965517</v>
      </c>
      <c r="F26">
        <f>B4</f>
        <v>1.15</v>
      </c>
      <c r="G26" s="7">
        <f>$B6-E26</f>
        <v>1.3724137931034484</v>
      </c>
      <c r="H26" s="8">
        <f>$B5+E26</f>
        <v>0.8025862068965517</v>
      </c>
      <c r="I26" s="1">
        <f t="shared" si="0"/>
        <v>4.958299853613959</v>
      </c>
      <c r="J26" s="1">
        <f t="shared" si="1"/>
        <v>1.0386890710931251</v>
      </c>
      <c r="K26" s="1">
        <f t="shared" si="2"/>
        <v>0.505910001118115</v>
      </c>
      <c r="L26" s="1">
        <f t="shared" si="3"/>
        <v>0.5327790699750101</v>
      </c>
      <c r="M26" s="1">
        <f t="shared" si="4"/>
        <v>3.4604026714502223</v>
      </c>
      <c r="N26" s="1">
        <f t="shared" si="5"/>
        <v>4.5259608114002425</v>
      </c>
      <c r="O26" s="1">
        <f>N26*B3</f>
        <v>13.577882434200728</v>
      </c>
      <c r="P26" s="6">
        <f t="shared" si="6"/>
        <v>0.1737068965517241</v>
      </c>
      <c r="Q26" s="1">
        <f>O26/B12</f>
        <v>218.942222730073</v>
      </c>
    </row>
    <row r="27" spans="4:17" ht="12.75">
      <c r="D27" s="9">
        <v>17</v>
      </c>
      <c r="E27" s="7">
        <f>D27*B10</f>
        <v>0.45431034482758614</v>
      </c>
      <c r="F27">
        <f>B4</f>
        <v>1.15</v>
      </c>
      <c r="G27" s="7">
        <f>$B6-E27</f>
        <v>1.3456896551724138</v>
      </c>
      <c r="H27" s="8">
        <f>$B5+E27</f>
        <v>0.8293103448275861</v>
      </c>
      <c r="I27" s="1">
        <f t="shared" si="0"/>
        <v>4.861750044906652</v>
      </c>
      <c r="J27" s="1">
        <f t="shared" si="1"/>
        <v>1.0386890710931251</v>
      </c>
      <c r="K27" s="1">
        <f t="shared" si="2"/>
        <v>0.5401620228353061</v>
      </c>
      <c r="L27" s="1">
        <f t="shared" si="3"/>
        <v>0.498527048257819</v>
      </c>
      <c r="M27" s="1">
        <f t="shared" si="4"/>
        <v>3.5059996575713637</v>
      </c>
      <c r="N27" s="1">
        <f t="shared" si="5"/>
        <v>4.503053754087002</v>
      </c>
      <c r="O27" s="1">
        <f>N27*B3</f>
        <v>13.509161262261006</v>
      </c>
      <c r="P27" s="6">
        <f t="shared" si="6"/>
        <v>0.16034482758620688</v>
      </c>
      <c r="Q27" s="1">
        <f>O27/B12</f>
        <v>217.8340995594673</v>
      </c>
    </row>
    <row r="28" spans="4:17" ht="12.75">
      <c r="D28" s="9">
        <v>18</v>
      </c>
      <c r="E28" s="7">
        <f>D28*B10</f>
        <v>0.48103448275862065</v>
      </c>
      <c r="F28">
        <f>B4</f>
        <v>1.15</v>
      </c>
      <c r="G28" s="7">
        <f>$B6-E28</f>
        <v>1.3189655172413794</v>
      </c>
      <c r="H28" s="8">
        <f>$B5+E28</f>
        <v>0.8560344827586206</v>
      </c>
      <c r="I28" s="1">
        <f t="shared" si="0"/>
        <v>4.7652002361993455</v>
      </c>
      <c r="J28" s="1">
        <f t="shared" si="1"/>
        <v>1.0386890710931251</v>
      </c>
      <c r="K28" s="1">
        <f t="shared" si="2"/>
        <v>0.5755358751634143</v>
      </c>
      <c r="L28" s="1">
        <f t="shared" si="3"/>
        <v>0.4631531959297108</v>
      </c>
      <c r="M28" s="1">
        <f t="shared" si="4"/>
        <v>3.5471093212488385</v>
      </c>
      <c r="N28" s="1">
        <f t="shared" si="5"/>
        <v>4.47341571310826</v>
      </c>
      <c r="O28" s="1">
        <f>N28*B3</f>
        <v>13.420247139324779</v>
      </c>
      <c r="P28" s="6">
        <f t="shared" si="6"/>
        <v>0.14698275862068966</v>
      </c>
      <c r="Q28" s="1">
        <f>O28/B12</f>
        <v>216.40036673683525</v>
      </c>
    </row>
    <row r="29" spans="4:17" ht="12.75">
      <c r="D29" s="9">
        <v>19</v>
      </c>
      <c r="E29" s="7">
        <f>D29*B10</f>
        <v>0.5077586206896552</v>
      </c>
      <c r="F29">
        <f>B4</f>
        <v>1.15</v>
      </c>
      <c r="G29" s="7">
        <f>$B6-E29</f>
        <v>1.2922413793103449</v>
      </c>
      <c r="H29" s="8">
        <f>$B5+E29</f>
        <v>0.8827586206896552</v>
      </c>
      <c r="I29" s="1">
        <f t="shared" si="0"/>
        <v>4.668650427492039</v>
      </c>
      <c r="J29" s="1">
        <f t="shared" si="1"/>
        <v>1.0386890710931251</v>
      </c>
      <c r="K29" s="1">
        <f t="shared" si="2"/>
        <v>0.6120315581024396</v>
      </c>
      <c r="L29" s="1">
        <f t="shared" si="3"/>
        <v>0.42665751299068555</v>
      </c>
      <c r="M29" s="1">
        <f t="shared" si="4"/>
        <v>3.583731662482644</v>
      </c>
      <c r="N29" s="1">
        <f t="shared" si="5"/>
        <v>4.437046688464015</v>
      </c>
      <c r="O29" s="1">
        <f>N29*B3</f>
        <v>13.311140065392046</v>
      </c>
      <c r="P29" s="6">
        <f t="shared" si="6"/>
        <v>0.13362068965517238</v>
      </c>
      <c r="Q29" s="1">
        <f>O29/B12</f>
        <v>214.6410242621769</v>
      </c>
    </row>
    <row r="30" spans="4:17" ht="12.75">
      <c r="D30" s="9">
        <v>20</v>
      </c>
      <c r="E30" s="7">
        <f>D30*B10</f>
        <v>0.5344827586206896</v>
      </c>
      <c r="F30">
        <f>B4</f>
        <v>1.15</v>
      </c>
      <c r="G30" s="7">
        <f>$B6-E30</f>
        <v>1.2655172413793103</v>
      </c>
      <c r="H30" s="8">
        <f>$B5+E30</f>
        <v>0.9094827586206896</v>
      </c>
      <c r="I30" s="1">
        <f t="shared" si="0"/>
        <v>4.572100618784731</v>
      </c>
      <c r="J30" s="1">
        <f t="shared" si="1"/>
        <v>1.0386890710931251</v>
      </c>
      <c r="K30" s="1">
        <f t="shared" si="2"/>
        <v>0.6496490716523816</v>
      </c>
      <c r="L30" s="1">
        <f t="shared" si="3"/>
        <v>0.3890399994407435</v>
      </c>
      <c r="M30" s="1">
        <f t="shared" si="4"/>
        <v>3.6158666812727827</v>
      </c>
      <c r="N30" s="1">
        <f t="shared" si="5"/>
        <v>4.3939466801542695</v>
      </c>
      <c r="O30" s="1">
        <f>N30*B3</f>
        <v>13.18184004046281</v>
      </c>
      <c r="P30" s="6">
        <f t="shared" si="6"/>
        <v>0.12025862068965515</v>
      </c>
      <c r="Q30" s="1">
        <f>O30/B12</f>
        <v>212.55607213549226</v>
      </c>
    </row>
    <row r="31" spans="4:17" ht="12.75">
      <c r="D31" s="9">
        <v>21</v>
      </c>
      <c r="E31" s="7">
        <f>D31*B10</f>
        <v>0.5612068965517241</v>
      </c>
      <c r="F31">
        <f>B4</f>
        <v>1.15</v>
      </c>
      <c r="G31" s="7">
        <f>$B6-E31</f>
        <v>1.238793103448276</v>
      </c>
      <c r="H31" s="8">
        <f>$B5+E31</f>
        <v>0.9362068965517241</v>
      </c>
      <c r="I31" s="1">
        <f t="shared" si="0"/>
        <v>4.475550810077425</v>
      </c>
      <c r="J31" s="1">
        <f t="shared" si="1"/>
        <v>1.0386890710931251</v>
      </c>
      <c r="K31" s="1">
        <f t="shared" si="2"/>
        <v>0.6883884158132407</v>
      </c>
      <c r="L31" s="1">
        <f t="shared" si="3"/>
        <v>0.3503006552798844</v>
      </c>
      <c r="M31" s="1">
        <f t="shared" si="4"/>
        <v>3.643514377619253</v>
      </c>
      <c r="N31" s="1">
        <f t="shared" si="5"/>
        <v>4.344115688179022</v>
      </c>
      <c r="O31" s="1">
        <f>N31*B3</f>
        <v>13.032347064537065</v>
      </c>
      <c r="P31" s="6">
        <f t="shared" si="6"/>
        <v>0.10689655172413792</v>
      </c>
      <c r="Q31" s="1">
        <f>O31/B12</f>
        <v>210.14551035678124</v>
      </c>
    </row>
    <row r="32" spans="4:17" ht="12.75">
      <c r="D32" s="9">
        <v>22</v>
      </c>
      <c r="E32" s="7">
        <f>D32*B10</f>
        <v>0.5879310344827586</v>
      </c>
      <c r="F32">
        <f>B4</f>
        <v>1.15</v>
      </c>
      <c r="G32" s="7">
        <f>$B6-E32</f>
        <v>1.2120689655172414</v>
      </c>
      <c r="H32" s="8">
        <f>$B5+E32</f>
        <v>0.9629310344827586</v>
      </c>
      <c r="I32" s="1">
        <f t="shared" si="0"/>
        <v>4.379001001370117</v>
      </c>
      <c r="J32" s="1">
        <f t="shared" si="1"/>
        <v>1.0386890710931251</v>
      </c>
      <c r="K32" s="1">
        <f t="shared" si="2"/>
        <v>0.728249590585017</v>
      </c>
      <c r="L32" s="1">
        <f t="shared" si="3"/>
        <v>0.3104394805081081</v>
      </c>
      <c r="M32" s="1">
        <f t="shared" si="4"/>
        <v>3.6666747515220552</v>
      </c>
      <c r="N32" s="1">
        <f t="shared" si="5"/>
        <v>4.287553712538271</v>
      </c>
      <c r="O32" s="1">
        <f>N32*B3</f>
        <v>12.862661137614813</v>
      </c>
      <c r="P32" s="6">
        <f t="shared" si="6"/>
        <v>0.09353448275862064</v>
      </c>
      <c r="Q32" s="1">
        <f>O32/B12</f>
        <v>207.4093389260439</v>
      </c>
    </row>
    <row r="33" spans="4:17" ht="12.75">
      <c r="D33" s="9">
        <v>23</v>
      </c>
      <c r="E33" s="7">
        <f>D33*B10</f>
        <v>0.6146551724137931</v>
      </c>
      <c r="F33">
        <f>B4</f>
        <v>1.15</v>
      </c>
      <c r="G33" s="7">
        <f>$B6-E33</f>
        <v>1.1853448275862069</v>
      </c>
      <c r="H33" s="8">
        <f>$B5+E33</f>
        <v>0.9896551724137931</v>
      </c>
      <c r="I33" s="1">
        <f t="shared" si="0"/>
        <v>4.28245119266281</v>
      </c>
      <c r="J33" s="1">
        <f t="shared" si="1"/>
        <v>1.0386890710931251</v>
      </c>
      <c r="K33" s="1">
        <f t="shared" si="2"/>
        <v>0.7692325959677101</v>
      </c>
      <c r="L33" s="1">
        <f t="shared" si="3"/>
        <v>0.26945647512541504</v>
      </c>
      <c r="M33" s="1">
        <f t="shared" si="4"/>
        <v>3.6853478029811892</v>
      </c>
      <c r="N33" s="1">
        <f t="shared" si="5"/>
        <v>4.224260753232019</v>
      </c>
      <c r="O33" s="1">
        <f>N33*B3</f>
        <v>12.672782259696056</v>
      </c>
      <c r="P33" s="6">
        <f t="shared" si="6"/>
        <v>0.08017241379310341</v>
      </c>
      <c r="Q33" s="1">
        <f>O33/B12</f>
        <v>204.34755784328024</v>
      </c>
    </row>
    <row r="34" spans="4:17" ht="12.75">
      <c r="D34" s="9">
        <v>24</v>
      </c>
      <c r="E34" s="7">
        <f>D34*B10</f>
        <v>0.6413793103448275</v>
      </c>
      <c r="F34">
        <f>B4</f>
        <v>1.15</v>
      </c>
      <c r="G34" s="7">
        <f>$B6-E34</f>
        <v>1.1586206896551725</v>
      </c>
      <c r="H34" s="8">
        <f>$B5+E34</f>
        <v>1.0163793103448275</v>
      </c>
      <c r="I34" s="1">
        <f t="shared" si="0"/>
        <v>4.185901383955503</v>
      </c>
      <c r="J34" s="1">
        <f t="shared" si="1"/>
        <v>1.0386890710931251</v>
      </c>
      <c r="K34" s="1">
        <f t="shared" si="2"/>
        <v>0.8113374319613201</v>
      </c>
      <c r="L34" s="1">
        <f t="shared" si="3"/>
        <v>0.227351639131805</v>
      </c>
      <c r="M34" s="1">
        <f t="shared" si="4"/>
        <v>3.699533531996656</v>
      </c>
      <c r="N34" s="1">
        <f t="shared" si="5"/>
        <v>4.154236810260266</v>
      </c>
      <c r="O34" s="1">
        <f>N34*B3</f>
        <v>12.462710430780799</v>
      </c>
      <c r="P34" s="6">
        <f t="shared" si="6"/>
        <v>0.06681034482758619</v>
      </c>
      <c r="Q34" s="1">
        <f>O34/B12</f>
        <v>200.96016710849034</v>
      </c>
    </row>
    <row r="35" spans="4:17" ht="12.75">
      <c r="D35" s="9">
        <v>25</v>
      </c>
      <c r="E35" s="7">
        <f>D35*B10</f>
        <v>0.668103448275862</v>
      </c>
      <c r="F35">
        <f>B4</f>
        <v>1.15</v>
      </c>
      <c r="G35" s="7">
        <f>$B6-E35</f>
        <v>1.1318965517241382</v>
      </c>
      <c r="H35" s="8">
        <f>$B5+E35</f>
        <v>1.043103448275862</v>
      </c>
      <c r="I35" s="1">
        <f t="shared" si="0"/>
        <v>4.089351575248197</v>
      </c>
      <c r="J35" s="1">
        <f t="shared" si="1"/>
        <v>1.0386890710931251</v>
      </c>
      <c r="K35" s="1">
        <f t="shared" si="2"/>
        <v>0.8545640985658473</v>
      </c>
      <c r="L35" s="1">
        <f t="shared" si="3"/>
        <v>0.18412497252727789</v>
      </c>
      <c r="M35" s="1">
        <f t="shared" si="4"/>
        <v>3.7092319385684553</v>
      </c>
      <c r="N35" s="1">
        <f t="shared" si="5"/>
        <v>4.077481883623011</v>
      </c>
      <c r="O35" s="1">
        <f>N35*B3</f>
        <v>12.232445650869032</v>
      </c>
      <c r="P35" s="6">
        <f t="shared" si="6"/>
        <v>0.053448275862068906</v>
      </c>
      <c r="Q35" s="1">
        <f>O35/B12</f>
        <v>197.24716672167406</v>
      </c>
    </row>
    <row r="36" spans="4:17" ht="12.75">
      <c r="D36" s="9">
        <v>26</v>
      </c>
      <c r="E36" s="7">
        <f>D36*B10</f>
        <v>0.6948275862068964</v>
      </c>
      <c r="F36">
        <f>B4</f>
        <v>1.15</v>
      </c>
      <c r="G36" s="7">
        <f>$B6-E36</f>
        <v>1.1051724137931036</v>
      </c>
      <c r="H36" s="8">
        <f>$B5+E36</f>
        <v>1.0698275862068964</v>
      </c>
      <c r="I36" s="1">
        <f t="shared" si="0"/>
        <v>3.99280176654089</v>
      </c>
      <c r="J36" s="1">
        <f t="shared" si="1"/>
        <v>1.0386890710931251</v>
      </c>
      <c r="K36" s="1">
        <f t="shared" si="2"/>
        <v>0.8989125957812911</v>
      </c>
      <c r="L36" s="1">
        <f t="shared" si="3"/>
        <v>0.13977647531183401</v>
      </c>
      <c r="M36" s="1">
        <f t="shared" si="4"/>
        <v>3.7144430226965848</v>
      </c>
      <c r="N36" s="1">
        <f t="shared" si="5"/>
        <v>3.993995973320253</v>
      </c>
      <c r="O36" s="1">
        <f>N36*B3</f>
        <v>11.981987919960758</v>
      </c>
      <c r="P36" s="6">
        <f t="shared" si="6"/>
        <v>0.040086206896551735</v>
      </c>
      <c r="Q36" s="1">
        <f>O36/B12</f>
        <v>193.20855668283144</v>
      </c>
    </row>
    <row r="37" spans="4:17" ht="12.75">
      <c r="D37" s="9">
        <v>27</v>
      </c>
      <c r="E37" s="7">
        <f>D37*B10</f>
        <v>0.721551724137931</v>
      </c>
      <c r="F37">
        <f>B4</f>
        <v>1.15</v>
      </c>
      <c r="G37" s="7">
        <f>$B6-E37</f>
        <v>1.078448275862069</v>
      </c>
      <c r="H37" s="8">
        <f>$B5+E37</f>
        <v>1.096551724137931</v>
      </c>
      <c r="I37" s="1">
        <f t="shared" si="0"/>
        <v>3.8962519578335826</v>
      </c>
      <c r="J37" s="1">
        <f t="shared" si="1"/>
        <v>1.0386890710931251</v>
      </c>
      <c r="K37" s="1">
        <f t="shared" si="2"/>
        <v>0.9443829236076523</v>
      </c>
      <c r="L37" s="1">
        <f t="shared" si="3"/>
        <v>0.09430614748547284</v>
      </c>
      <c r="M37" s="1">
        <f t="shared" si="4"/>
        <v>3.7151667843810476</v>
      </c>
      <c r="N37" s="1">
        <f t="shared" si="5"/>
        <v>3.9037790793519935</v>
      </c>
      <c r="O37" s="1">
        <f>N37*B3</f>
        <v>11.71133723805598</v>
      </c>
      <c r="P37" s="6">
        <f t="shared" si="6"/>
        <v>0.026724137931034453</v>
      </c>
      <c r="Q37" s="1">
        <f>O37/B12</f>
        <v>188.8443369919625</v>
      </c>
    </row>
    <row r="38" spans="4:17" ht="12.75">
      <c r="D38" s="9">
        <v>28</v>
      </c>
      <c r="E38" s="7">
        <f>D38*$B$10</f>
        <v>0.7482758620689655</v>
      </c>
      <c r="F38">
        <f>$B$4</f>
        <v>1.15</v>
      </c>
      <c r="G38" s="7">
        <f>$B$6-E38</f>
        <v>1.0517241379310347</v>
      </c>
      <c r="H38" s="8">
        <f>$B$5+E38</f>
        <v>1.1232758620689656</v>
      </c>
      <c r="I38" s="1">
        <f t="shared" si="0"/>
        <v>3.799702149126276</v>
      </c>
      <c r="J38" s="1">
        <f t="shared" si="1"/>
        <v>1.0386890710931251</v>
      </c>
      <c r="K38" s="1">
        <f t="shared" si="2"/>
        <v>0.9909750820449305</v>
      </c>
      <c r="L38" s="1">
        <f t="shared" si="3"/>
        <v>0.04771398904819468</v>
      </c>
      <c r="M38" s="1">
        <f t="shared" si="4"/>
        <v>3.711403223621843</v>
      </c>
      <c r="N38" s="1">
        <f t="shared" si="5"/>
        <v>3.806831201718232</v>
      </c>
      <c r="O38" s="1">
        <f>N38*$B$3</f>
        <v>11.420493605154697</v>
      </c>
      <c r="P38" s="6">
        <f t="shared" si="6"/>
        <v>0.013362068965517171</v>
      </c>
      <c r="Q38" s="1">
        <f>O38/$B$12</f>
        <v>184.15450764906726</v>
      </c>
    </row>
    <row r="39" spans="1:17" ht="12.75">
      <c r="A39" t="s">
        <v>20</v>
      </c>
      <c r="D39" s="9">
        <v>29</v>
      </c>
      <c r="E39" s="7">
        <f>D39*$B$10</f>
        <v>0.7749999999999999</v>
      </c>
      <c r="F39">
        <f>$B$4</f>
        <v>1.15</v>
      </c>
      <c r="G39" s="7">
        <f>$B$6-E39</f>
        <v>1.0250000000000001</v>
      </c>
      <c r="H39" s="8">
        <f>$B$5+E39</f>
        <v>1.15</v>
      </c>
      <c r="I39" s="1">
        <f>(F39*(PI())*G39)</f>
        <v>3.703152340418969</v>
      </c>
      <c r="J39" s="1">
        <f>((F39/2)^2)*PI()</f>
        <v>1.0386890710931251</v>
      </c>
      <c r="K39" s="1">
        <f>((H39/2)^2)*PI()</f>
        <v>1.0386890710931251</v>
      </c>
      <c r="L39" s="1">
        <f>J39-K39</f>
        <v>0</v>
      </c>
      <c r="M39" s="1">
        <f>(H39*PI())*G39</f>
        <v>3.703152340418969</v>
      </c>
      <c r="N39" s="1">
        <f>(L39*2)+M39</f>
        <v>3.703152340418969</v>
      </c>
      <c r="O39" s="1">
        <f>N39*$B$3</f>
        <v>11.109457021256906</v>
      </c>
      <c r="P39" s="6">
        <f t="shared" si="6"/>
        <v>0</v>
      </c>
      <c r="Q39" s="1">
        <f>O39/$B$12</f>
        <v>179.1390686541457</v>
      </c>
    </row>
    <row r="40" ht="12.75">
      <c r="A40" s="5" t="s">
        <v>21</v>
      </c>
    </row>
    <row r="41" ht="12.75">
      <c r="A41" s="5" t="s">
        <v>48</v>
      </c>
    </row>
    <row r="42" ht="12.75">
      <c r="A42" s="12">
        <v>38515</v>
      </c>
    </row>
  </sheetData>
  <hyperlinks>
    <hyperlink ref="A40" r:id="rId1" display="jyawn@sfcc.net"/>
    <hyperlink ref="A41" r:id="rId2" display="Recrystallized Rocketry"/>
  </hyperlinks>
  <printOptions/>
  <pageMargins left="0.75" right="0.75" top="1" bottom="1" header="0.5" footer="0.5"/>
  <pageSetup horizontalDpi="200" verticalDpi="200" orientation="landscape" r:id="rId4"/>
  <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9" sqref="P9"/>
    </sheetView>
  </sheetViews>
  <sheetFormatPr defaultColWidth="9.140625" defaultRowHeight="12.75"/>
  <sheetData/>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N46" sqref="N46"/>
    </sheetView>
  </sheetViews>
  <sheetFormatPr defaultColWidth="9.140625" defaultRowHeight="12.75"/>
  <sheetData/>
  <printOptions/>
  <pageMargins left="0.75" right="0.75" top="1" bottom="1" header="0.5" footer="0.5"/>
  <pageSetup horizontalDpi="200" verticalDpi="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2004-08-09T17:07:45Z</dcterms:created>
  <dcterms:modified xsi:type="dcterms:W3CDTF">2007-06-10T19:46:29Z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