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Bates Grain Kn Calculator" sheetId="1" r:id="rId1"/>
    <sheet name="Centerfold - Granny Bates " sheetId="2" r:id="rId2"/>
    <sheet name="Notes" sheetId="3" r:id="rId3"/>
  </sheets>
  <definedNames/>
  <calcPr fullCalcOnLoad="1"/>
</workbook>
</file>

<file path=xl/sharedStrings.xml><?xml version="1.0" encoding="utf-8"?>
<sst xmlns="http://schemas.openxmlformats.org/spreadsheetml/2006/main" count="53" uniqueCount="51">
  <si>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</si>
  <si>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</si>
  <si>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</si>
  <si>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</si>
  <si>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</si>
  <si>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</si>
  <si>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</si>
  <si>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</si>
  <si>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</si>
  <si>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</si>
  <si>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</si>
  <si>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</si>
  <si>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</si>
  <si>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</si>
  <si>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</si>
  <si>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</si>
  <si>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</si>
  <si>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</si>
  <si>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</si>
  <si>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</si>
  <si>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</si>
  <si>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</si>
  <si>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</si>
  <si>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</si>
  <si>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</si>
  <si>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</si>
  <si>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</si>
  <si>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</si>
  <si>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</si>
  <si>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</si>
  <si>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</si>
  <si>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</si>
  <si>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</si>
  <si>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</si>
  <si>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</si>
  <si>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</si>
  <si>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</si>
  <si>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</si>
  <si>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</si>
  <si>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</si>
  <si>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Burn Increment:</t>
  </si>
  <si>
    <t>Final Kn:</t>
  </si>
  <si>
    <r>
      <t>(See Note 1</t>
    </r>
    <r>
      <rPr>
        <sz val="10"/>
        <rFont val="Arial"/>
        <family val="0"/>
      </rPr>
      <t>)</t>
    </r>
  </si>
  <si>
    <t>(See Note 2)</t>
  </si>
  <si>
    <t>(See Note 3)</t>
  </si>
  <si>
    <t>(Feel free to delete my silly arrows once you have "got it.")</t>
  </si>
  <si>
    <t>Recrystallized Rocketry</t>
  </si>
  <si>
    <t>(See Note 4)</t>
  </si>
  <si>
    <t>Version 2K</t>
  </si>
  <si>
    <t>Any units of distance measurement may be used: inches, mm, furlongs...whatever, as long as you use the same units for all values.</t>
  </si>
  <si>
    <t>This sample is in millimeters, in case you were wondering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</si>
</sst>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2">
    <font>
      <sz val="10"/>
      <name val="Arial"/>
      <family val="0"/>
    </font>
    <font>
      <sz val="8"/>
      <name val="Arial"/>
      <family val="0"/>
    </font>
    <font>
      <sz val="10"/>
      <color indexed="12"/>
      <name val="Arial"/>
      <family val="0"/>
    </font>
    <font>
      <sz val="10"/>
      <color indexed="48"/>
      <name val="Arial"/>
      <family val="0"/>
    </font>
    <font>
      <b/>
      <sz val="10"/>
      <name val="Arial"/>
      <family val="2"/>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6"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365"/>
          <c:w val="0.825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 Grain Kn Calculator'!$Q$10:$Q$39</c:f>
              <c:numCache/>
            </c:numRef>
          </c:val>
          <c:smooth val="0"/>
        </c:ser>
        <c:axId val="31406163"/>
        <c:axId val="28134676"/>
      </c:lineChart>
      <c:catAx>
        <c:axId val="31406163"/>
        <c:scaling>
          <c:orientation val="minMax"/>
        </c:scaling>
        <c:axPos val="b"/>
        <c:delete val="0"/>
        <c:numFmt formatCode="General" sourceLinked="1"/>
        <c:majorTickMark val="out"/>
        <c:minorTickMark val="none"/>
        <c:tickLblPos val="nextTo"/>
        <c:crossAx val="28134676"/>
        <c:crosses val="autoZero"/>
        <c:auto val="1"/>
        <c:lblOffset val="100"/>
        <c:noMultiLvlLbl val="0"/>
      </c:catAx>
      <c:valAx>
        <c:axId val="28134676"/>
        <c:scaling>
          <c:orientation val="minMax"/>
          <c:max val="350"/>
          <c:min val="0"/>
        </c:scaling>
        <c:axPos val="l"/>
        <c:majorGridlines/>
        <c:delete val="0"/>
        <c:numFmt formatCode="0" sourceLinked="0"/>
        <c:majorTickMark val="out"/>
        <c:minorTickMark val="none"/>
        <c:tickLblPos val="nextTo"/>
        <c:crossAx val="3140616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4385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990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5812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680085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64795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60985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60985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60985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61937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57150</xdr:colOff>
      <xdr:row>5</xdr:row>
      <xdr:rowOff>104775</xdr:rowOff>
    </xdr:to>
    <xdr:sp>
      <xdr:nvSpPr>
        <xdr:cNvPr id="11" name="TextBox 10"/>
        <xdr:cNvSpPr txBox="1">
          <a:spLocks noChangeArrowheads="1"/>
        </xdr:cNvSpPr>
      </xdr:nvSpPr>
      <xdr:spPr>
        <a:xfrm>
          <a:off x="1657350" y="552450"/>
          <a:ext cx="2057400"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820525"/>
    <xdr:sp>
      <xdr:nvSpPr>
        <xdr:cNvPr id="1" name="TextBox 1"/>
        <xdr:cNvSpPr txBox="1">
          <a:spLocks noChangeArrowheads="1"/>
        </xdr:cNvSpPr>
      </xdr:nvSpPr>
      <xdr:spPr>
        <a:xfrm>
          <a:off x="628650" y="171450"/>
          <a:ext cx="7467600" cy="1182052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Bates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nor burn efficiently. Think of an old automobile that is hard to crank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Bates grains</a:t>
          </a:r>
          <a:r>
            <a:rPr lang="en-US" cap="none" sz="1000" b="0" i="0" u="none" baseline="0">
              <a:latin typeface="Arial"/>
              <a:ea typeface="Arial"/>
              <a:cs typeface="Arial"/>
            </a:rPr>
            <a:t> are hollow-cored cylinders of propellant, with an inhibitor applied to the outside surface which prevents that surface from burning.  Many rocket motors use several bates grains, from 2 to 6 are common, 8 and 10-grain motors have been seen.
The core and ends burn, but the outer cylindrical surface does not burn.  
The core burns progressively, getting larger as the burn continues.  
The ends also burn, so that as the core gets bigger, it also gets shorter.  And as the core gets bigger, the ends get smaller.  
This combination of progressive and regressive traits yields a relatively "flat" burn profile which starts and ends at the same Kn ratio, and rises a little in the middle.  Thus it is better described as "progressive/regressive" but that is too many syllables.  "Flat" is a lot easier to say.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It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6/12/05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workbookViewId="0" topLeftCell="A1">
      <selection activeCell="A1" sqref="A1"/>
    </sheetView>
  </sheetViews>
  <sheetFormatPr defaultColWidth="9.140625" defaultRowHeight="12.75"/>
  <cols>
    <col min="1" max="1" width="25.4218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34</v>
      </c>
      <c r="B1" s="13" t="s">
        <v>48</v>
      </c>
      <c r="D1" t="s">
        <v>29</v>
      </c>
    </row>
    <row r="2" ht="12.75">
      <c r="D2" t="s">
        <v>49</v>
      </c>
    </row>
    <row r="3" spans="1:4" ht="12.75">
      <c r="A3" s="10" t="s">
        <v>35</v>
      </c>
      <c r="B3" s="3">
        <v>4</v>
      </c>
      <c r="D3" t="s">
        <v>50</v>
      </c>
    </row>
    <row r="4" spans="1:4" ht="12.75">
      <c r="A4" s="10" t="s">
        <v>36</v>
      </c>
      <c r="B4" s="2">
        <v>31.75</v>
      </c>
      <c r="D4" t="s">
        <v>30</v>
      </c>
    </row>
    <row r="5" spans="1:4" ht="12.75">
      <c r="A5" s="10" t="s">
        <v>37</v>
      </c>
      <c r="B5" s="2">
        <v>9.525</v>
      </c>
      <c r="D5" s="14" t="s">
        <v>45</v>
      </c>
    </row>
    <row r="6" spans="1:2" ht="12.75">
      <c r="A6" s="10" t="s">
        <v>38</v>
      </c>
      <c r="B6" s="2">
        <v>52.3875</v>
      </c>
    </row>
    <row r="7" spans="1:14" ht="12.75">
      <c r="A7" s="10" t="s">
        <v>39</v>
      </c>
      <c r="B7" s="3">
        <v>7.9375</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40</v>
      </c>
      <c r="B10" s="11">
        <f>(($B$4-$B$5))/29</f>
        <v>0.7663793103448276</v>
      </c>
      <c r="C10" s="15" t="s">
        <v>42</v>
      </c>
      <c r="D10" s="9">
        <v>0</v>
      </c>
      <c r="E10" s="7">
        <f>D10*$B$10</f>
        <v>0</v>
      </c>
      <c r="F10">
        <f>B4</f>
        <v>31.75</v>
      </c>
      <c r="G10" s="7">
        <f>$B6-E10</f>
        <v>52.3875</v>
      </c>
      <c r="H10" s="8">
        <f>$B5+E10</f>
        <v>9.525</v>
      </c>
      <c r="I10" s="1">
        <f>(F10*(PI())*G10)</f>
        <v>5225.420878192946</v>
      </c>
      <c r="J10" s="1">
        <f>((F10/2)^2)*PI()</f>
        <v>791.7304360898402</v>
      </c>
      <c r="K10" s="1">
        <f>((H10/2)^2)*PI()</f>
        <v>71.25573924808562</v>
      </c>
      <c r="L10" s="1">
        <f>J10-K10</f>
        <v>720.4746968417545</v>
      </c>
      <c r="M10" s="1">
        <f>(H10*PI())*G10</f>
        <v>1567.6262634578839</v>
      </c>
      <c r="N10" s="1">
        <f>(L10*2)+M10</f>
        <v>3008.575657141393</v>
      </c>
      <c r="O10" s="1">
        <f>N10*B3</f>
        <v>12034.302628565572</v>
      </c>
      <c r="P10" s="6">
        <f>F10-H10</f>
        <v>22.225</v>
      </c>
      <c r="Q10" s="1">
        <f>O10/B12</f>
        <v>243.20000000000005</v>
      </c>
    </row>
    <row r="11" spans="1:17" ht="12.75">
      <c r="A11" t="s">
        <v>1</v>
      </c>
      <c r="B11" s="7">
        <f>$O$10</f>
        <v>12034.302628565572</v>
      </c>
      <c r="C11" s="15" t="s">
        <v>43</v>
      </c>
      <c r="D11" s="9">
        <v>1</v>
      </c>
      <c r="E11" s="7">
        <f>D11*B10</f>
        <v>0.7663793103448276</v>
      </c>
      <c r="F11">
        <f>B4</f>
        <v>31.75</v>
      </c>
      <c r="G11" s="7">
        <f>$B6-E11</f>
        <v>51.62112068965518</v>
      </c>
      <c r="H11" s="8">
        <f>$B5+E11</f>
        <v>10.291379310344828</v>
      </c>
      <c r="I11" s="1">
        <f aca="true" t="shared" si="0" ref="I11:I38">(F11*(PI())*G11)</f>
        <v>5148.977939535996</v>
      </c>
      <c r="J11" s="1">
        <f aca="true" t="shared" si="1" ref="J11:J38">((F11/2)^2)*PI()</f>
        <v>791.7304360898402</v>
      </c>
      <c r="K11" s="1">
        <f aca="true" t="shared" si="2" ref="K11:K38">((H11/2)^2)*PI()</f>
        <v>83.1834736419718</v>
      </c>
      <c r="L11" s="1">
        <f aca="true" t="shared" si="3" ref="L11:L38">J11-K11</f>
        <v>708.5469624478684</v>
      </c>
      <c r="M11" s="1">
        <f aca="true" t="shared" si="4" ref="M11:M38">(H11*PI())*G11</f>
        <v>1668.9790562633918</v>
      </c>
      <c r="N11" s="1">
        <f aca="true" t="shared" si="5" ref="N11:N38">(L11*2)+M11</f>
        <v>3086.0729811591286</v>
      </c>
      <c r="O11" s="1">
        <f>N11*B3</f>
        <v>12344.291924636515</v>
      </c>
      <c r="P11" s="6">
        <f aca="true" t="shared" si="6" ref="P11:P38">F11-H11</f>
        <v>21.45862068965517</v>
      </c>
      <c r="Q11" s="1">
        <f>O11/B12</f>
        <v>249.46454221165283</v>
      </c>
    </row>
    <row r="12" spans="1:17" ht="12.75">
      <c r="A12" t="s">
        <v>4</v>
      </c>
      <c r="B12" s="7">
        <f>((B7/2)^2)*PI()</f>
        <v>49.48315225561501</v>
      </c>
      <c r="C12" s="14" t="s">
        <v>44</v>
      </c>
      <c r="D12" s="9">
        <v>2</v>
      </c>
      <c r="E12" s="7">
        <f>D12*B10</f>
        <v>1.5327586206896553</v>
      </c>
      <c r="F12">
        <f>B4</f>
        <v>31.75</v>
      </c>
      <c r="G12" s="7">
        <f>$B6-E12</f>
        <v>50.85474137931035</v>
      </c>
      <c r="H12" s="8">
        <f>$B5+E12</f>
        <v>11.057758620689656</v>
      </c>
      <c r="I12" s="1">
        <f t="shared" si="0"/>
        <v>5072.535000879046</v>
      </c>
      <c r="J12" s="1">
        <f t="shared" si="1"/>
        <v>791.7304360898402</v>
      </c>
      <c r="K12" s="1">
        <f t="shared" si="2"/>
        <v>96.03379522654531</v>
      </c>
      <c r="L12" s="1">
        <f t="shared" si="3"/>
        <v>695.6966408632949</v>
      </c>
      <c r="M12" s="1">
        <f t="shared" si="4"/>
        <v>1766.6415003061502</v>
      </c>
      <c r="N12" s="1">
        <f t="shared" si="5"/>
        <v>3158.0347820327397</v>
      </c>
      <c r="O12" s="1">
        <f>N12*B3</f>
        <v>12632.139128130959</v>
      </c>
      <c r="P12" s="6">
        <f t="shared" si="6"/>
        <v>20.692241379310346</v>
      </c>
      <c r="Q12" s="1">
        <f>O12/B12</f>
        <v>255.28161712247322</v>
      </c>
    </row>
    <row r="13" spans="1:17" ht="12.75">
      <c r="A13" t="s">
        <v>2</v>
      </c>
      <c r="B13" s="9">
        <f>$Q$10</f>
        <v>243.20000000000005</v>
      </c>
      <c r="D13" s="9">
        <v>3</v>
      </c>
      <c r="E13" s="7">
        <f>D13*B10</f>
        <v>2.299137931034483</v>
      </c>
      <c r="F13">
        <f>B4</f>
        <v>31.75</v>
      </c>
      <c r="G13" s="7">
        <f>$B6-E13</f>
        <v>50.08836206896552</v>
      </c>
      <c r="H13" s="8">
        <f>$B5+E13</f>
        <v>11.824137931034484</v>
      </c>
      <c r="I13" s="1">
        <f t="shared" si="0"/>
        <v>4996.092062222096</v>
      </c>
      <c r="J13" s="1">
        <f t="shared" si="1"/>
        <v>791.7304360898402</v>
      </c>
      <c r="K13" s="1">
        <f t="shared" si="2"/>
        <v>109.80670400180615</v>
      </c>
      <c r="L13" s="1">
        <f t="shared" si="3"/>
        <v>681.9237320880341</v>
      </c>
      <c r="M13" s="1">
        <f t="shared" si="4"/>
        <v>1860.61359558616</v>
      </c>
      <c r="N13" s="1">
        <f t="shared" si="5"/>
        <v>3224.461059762228</v>
      </c>
      <c r="O13" s="1">
        <f>N13*B3</f>
        <v>12897.844239048913</v>
      </c>
      <c r="P13" s="6">
        <f t="shared" si="6"/>
        <v>19.925862068965515</v>
      </c>
      <c r="Q13" s="1">
        <f>O13/B12</f>
        <v>260.6512247324614</v>
      </c>
    </row>
    <row r="14" spans="1:17" ht="12.75">
      <c r="A14" t="s">
        <v>3</v>
      </c>
      <c r="B14" s="9">
        <f>MAX(Q11:Q39)</f>
        <v>290.184066587396</v>
      </c>
      <c r="D14" s="9">
        <v>4</v>
      </c>
      <c r="E14" s="7">
        <f>D14*B10</f>
        <v>3.0655172413793106</v>
      </c>
      <c r="F14">
        <f>B4</f>
        <v>31.75</v>
      </c>
      <c r="G14" s="7">
        <f>$B6-E14</f>
        <v>49.32198275862069</v>
      </c>
      <c r="H14" s="8">
        <f>$B5+E14</f>
        <v>12.590517241379311</v>
      </c>
      <c r="I14" s="1">
        <f t="shared" si="0"/>
        <v>4919.649123565146</v>
      </c>
      <c r="J14" s="1">
        <f t="shared" si="1"/>
        <v>791.7304360898402</v>
      </c>
      <c r="K14" s="1">
        <f t="shared" si="2"/>
        <v>124.50219996775431</v>
      </c>
      <c r="L14" s="1">
        <f t="shared" si="3"/>
        <v>667.2282361220858</v>
      </c>
      <c r="M14" s="1">
        <f t="shared" si="4"/>
        <v>1950.8953421034198</v>
      </c>
      <c r="N14" s="1">
        <f t="shared" si="5"/>
        <v>3285.3518143475912</v>
      </c>
      <c r="O14" s="1">
        <f>N14*B3</f>
        <v>13141.407257390365</v>
      </c>
      <c r="P14" s="6">
        <f t="shared" si="6"/>
        <v>19.15948275862069</v>
      </c>
      <c r="Q14" s="1">
        <f>O14/B12</f>
        <v>265.57336504161714</v>
      </c>
    </row>
    <row r="15" spans="1:17" ht="12.75">
      <c r="A15" t="s">
        <v>41</v>
      </c>
      <c r="B15" s="9">
        <f>$Q$39</f>
        <v>243.20000000000005</v>
      </c>
      <c r="D15" s="9">
        <v>5</v>
      </c>
      <c r="E15" s="7">
        <f>D15*B10</f>
        <v>3.8318965517241383</v>
      </c>
      <c r="F15">
        <f>B4</f>
        <v>31.75</v>
      </c>
      <c r="G15" s="7">
        <f>$B6-E15</f>
        <v>48.55560344827587</v>
      </c>
      <c r="H15" s="8">
        <f>$B5+E15</f>
        <v>13.35689655172414</v>
      </c>
      <c r="I15" s="1">
        <f t="shared" si="0"/>
        <v>4843.206184908196</v>
      </c>
      <c r="J15" s="1">
        <f t="shared" si="1"/>
        <v>791.7304360898402</v>
      </c>
      <c r="K15" s="1">
        <f t="shared" si="2"/>
        <v>140.12028312438983</v>
      </c>
      <c r="L15" s="1">
        <f t="shared" si="3"/>
        <v>651.6101529654503</v>
      </c>
      <c r="M15" s="1">
        <f t="shared" si="4"/>
        <v>2037.4867398579306</v>
      </c>
      <c r="N15" s="1">
        <f t="shared" si="5"/>
        <v>3340.7070457888312</v>
      </c>
      <c r="O15" s="1">
        <f>N15*B3</f>
        <v>13362.828183155325</v>
      </c>
      <c r="P15" s="6">
        <f t="shared" si="6"/>
        <v>18.39310344827586</v>
      </c>
      <c r="Q15" s="1">
        <f>O15/B12</f>
        <v>270.04803804994054</v>
      </c>
    </row>
    <row r="16" spans="2:17" ht="12.75">
      <c r="B16" s="7"/>
      <c r="D16" s="9">
        <v>6</v>
      </c>
      <c r="E16" s="7">
        <f>D16*B10</f>
        <v>4.598275862068966</v>
      </c>
      <c r="F16">
        <f>B4</f>
        <v>31.75</v>
      </c>
      <c r="G16" s="7">
        <f>$B6-E16</f>
        <v>47.789224137931036</v>
      </c>
      <c r="H16" s="8">
        <f>$B5+E16</f>
        <v>14.123275862068965</v>
      </c>
      <c r="I16" s="1">
        <f t="shared" si="0"/>
        <v>4766.763246251245</v>
      </c>
      <c r="J16" s="1">
        <f t="shared" si="1"/>
        <v>791.7304360898402</v>
      </c>
      <c r="K16" s="1">
        <f t="shared" si="2"/>
        <v>156.66095347171262</v>
      </c>
      <c r="L16" s="1">
        <f t="shared" si="3"/>
        <v>635.0694826181275</v>
      </c>
      <c r="M16" s="1">
        <f t="shared" si="4"/>
        <v>2120.387788849692</v>
      </c>
      <c r="N16" s="1">
        <f t="shared" si="5"/>
        <v>3390.526754085947</v>
      </c>
      <c r="O16" s="1">
        <f>N16*B3</f>
        <v>13562.107016343787</v>
      </c>
      <c r="P16" s="6">
        <f t="shared" si="6"/>
        <v>17.626724137931035</v>
      </c>
      <c r="Q16" s="1">
        <f>O16/B12</f>
        <v>274.0752437574316</v>
      </c>
    </row>
    <row r="17" spans="1:17" ht="12.75">
      <c r="A17" t="s">
        <v>33</v>
      </c>
      <c r="B17" s="7">
        <f>((B4*3)+B5)/2</f>
        <v>52.3875</v>
      </c>
      <c r="C17" s="15" t="s">
        <v>47</v>
      </c>
      <c r="D17" s="9">
        <v>7</v>
      </c>
      <c r="E17" s="7">
        <f>D17*B10</f>
        <v>5.364655172413793</v>
      </c>
      <c r="F17">
        <f>B4</f>
        <v>31.75</v>
      </c>
      <c r="G17" s="7">
        <f>$B6-E17</f>
        <v>47.02284482758621</v>
      </c>
      <c r="H17" s="8">
        <f>$B5+E17</f>
        <v>14.889655172413793</v>
      </c>
      <c r="I17" s="1">
        <f t="shared" si="0"/>
        <v>4690.320307594296</v>
      </c>
      <c r="J17" s="1">
        <f t="shared" si="1"/>
        <v>791.7304360898402</v>
      </c>
      <c r="K17" s="1">
        <f t="shared" si="2"/>
        <v>174.12421100972276</v>
      </c>
      <c r="L17" s="1">
        <f t="shared" si="3"/>
        <v>617.6062250801174</v>
      </c>
      <c r="M17" s="1">
        <f t="shared" si="4"/>
        <v>2199.598489078704</v>
      </c>
      <c r="N17" s="1">
        <f t="shared" si="5"/>
        <v>3434.8109392389388</v>
      </c>
      <c r="O17" s="1">
        <f>N17*B3</f>
        <v>13739.243756955755</v>
      </c>
      <c r="P17" s="6">
        <f t="shared" si="6"/>
        <v>16.860344827586207</v>
      </c>
      <c r="Q17" s="1">
        <f>O17/B12</f>
        <v>277.65498216409037</v>
      </c>
    </row>
    <row r="18" spans="4:17" ht="12.75">
      <c r="D18" s="9">
        <v>8</v>
      </c>
      <c r="E18" s="7">
        <f>D18*B10</f>
        <v>6.131034482758621</v>
      </c>
      <c r="F18">
        <f>B4</f>
        <v>31.75</v>
      </c>
      <c r="G18" s="7">
        <f>$B6-E18</f>
        <v>46.25646551724138</v>
      </c>
      <c r="H18" s="8">
        <f>$B5+E18</f>
        <v>15.65603448275862</v>
      </c>
      <c r="I18" s="1">
        <f t="shared" si="0"/>
        <v>4613.877368937345</v>
      </c>
      <c r="J18" s="1">
        <f t="shared" si="1"/>
        <v>791.7304360898402</v>
      </c>
      <c r="K18" s="1">
        <f t="shared" si="2"/>
        <v>192.51005573842025</v>
      </c>
      <c r="L18" s="1">
        <f t="shared" si="3"/>
        <v>599.2203803514199</v>
      </c>
      <c r="M18" s="1">
        <f t="shared" si="4"/>
        <v>2275.1188405449666</v>
      </c>
      <c r="N18" s="1">
        <f t="shared" si="5"/>
        <v>3473.5596012478063</v>
      </c>
      <c r="O18" s="1">
        <f>N18*B3</f>
        <v>13894.238404991225</v>
      </c>
      <c r="P18" s="6">
        <f t="shared" si="6"/>
        <v>16.09396551724138</v>
      </c>
      <c r="Q18" s="1">
        <f>O18/B12</f>
        <v>280.7872532699168</v>
      </c>
    </row>
    <row r="19" spans="4:17" ht="12.75">
      <c r="D19" s="9">
        <v>9</v>
      </c>
      <c r="E19" s="7">
        <f>D19*B10</f>
        <v>6.897413793103449</v>
      </c>
      <c r="F19">
        <f>B4</f>
        <v>31.75</v>
      </c>
      <c r="G19" s="7">
        <f>$B6-E19</f>
        <v>45.49008620689656</v>
      </c>
      <c r="H19" s="8">
        <f>$B5+E19</f>
        <v>16.42241379310345</v>
      </c>
      <c r="I19" s="1">
        <f t="shared" si="0"/>
        <v>4537.434430280395</v>
      </c>
      <c r="J19" s="1">
        <f t="shared" si="1"/>
        <v>791.7304360898402</v>
      </c>
      <c r="K19" s="1">
        <f t="shared" si="2"/>
        <v>211.81848765780504</v>
      </c>
      <c r="L19" s="1">
        <f t="shared" si="3"/>
        <v>579.9119484320352</v>
      </c>
      <c r="M19" s="1">
        <f t="shared" si="4"/>
        <v>2346.9488432484804</v>
      </c>
      <c r="N19" s="1">
        <f t="shared" si="5"/>
        <v>3506.7727401125508</v>
      </c>
      <c r="O19" s="1">
        <f>N19*B3</f>
        <v>14027.090960450203</v>
      </c>
      <c r="P19" s="6">
        <f t="shared" si="6"/>
        <v>15.327586206896552</v>
      </c>
      <c r="Q19" s="1">
        <f>O19/B12</f>
        <v>283.4720570749109</v>
      </c>
    </row>
    <row r="20" spans="4:17" ht="12.75">
      <c r="D20" s="9">
        <v>10</v>
      </c>
      <c r="E20" s="7">
        <f>D20*B10</f>
        <v>7.663793103448277</v>
      </c>
      <c r="F20">
        <f>B4</f>
        <v>31.75</v>
      </c>
      <c r="G20" s="7">
        <f>$B6-E20</f>
        <v>44.723706896551725</v>
      </c>
      <c r="H20" s="8">
        <f>$B5+E20</f>
        <v>17.188793103448276</v>
      </c>
      <c r="I20" s="1">
        <f t="shared" si="0"/>
        <v>4460.991491623445</v>
      </c>
      <c r="J20" s="1">
        <f t="shared" si="1"/>
        <v>791.7304360898402</v>
      </c>
      <c r="K20" s="1">
        <f t="shared" si="2"/>
        <v>232.04950676787718</v>
      </c>
      <c r="L20" s="1">
        <f t="shared" si="3"/>
        <v>559.680929321963</v>
      </c>
      <c r="M20" s="1">
        <f t="shared" si="4"/>
        <v>2415.088497189244</v>
      </c>
      <c r="N20" s="1">
        <f t="shared" si="5"/>
        <v>3534.4503558331703</v>
      </c>
      <c r="O20" s="1">
        <f>N20*B3</f>
        <v>14137.801423332681</v>
      </c>
      <c r="P20" s="6">
        <f t="shared" si="6"/>
        <v>14.561206896551724</v>
      </c>
      <c r="Q20" s="1">
        <f>O20/B12</f>
        <v>285.7093935790726</v>
      </c>
    </row>
    <row r="21" spans="4:17" ht="12.75">
      <c r="D21" s="9">
        <v>11</v>
      </c>
      <c r="E21" s="7">
        <f>D21*B10</f>
        <v>8.430172413793104</v>
      </c>
      <c r="F21">
        <f>B4</f>
        <v>31.75</v>
      </c>
      <c r="G21" s="7">
        <f>$B6-E21</f>
        <v>43.9573275862069</v>
      </c>
      <c r="H21" s="8">
        <f>$B5+E21</f>
        <v>17.955172413793104</v>
      </c>
      <c r="I21" s="1">
        <f t="shared" si="0"/>
        <v>4384.548552966495</v>
      </c>
      <c r="J21" s="1">
        <f t="shared" si="1"/>
        <v>791.7304360898402</v>
      </c>
      <c r="K21" s="1">
        <f t="shared" si="2"/>
        <v>253.20311306863667</v>
      </c>
      <c r="L21" s="1">
        <f t="shared" si="3"/>
        <v>538.5273230212035</v>
      </c>
      <c r="M21" s="1">
        <f t="shared" si="4"/>
        <v>2479.5378023672592</v>
      </c>
      <c r="N21" s="1">
        <f t="shared" si="5"/>
        <v>3556.5924484096663</v>
      </c>
      <c r="O21" s="1">
        <f>N21*B3</f>
        <v>14226.369793638665</v>
      </c>
      <c r="P21" s="6">
        <f t="shared" si="6"/>
        <v>13.794827586206896</v>
      </c>
      <c r="Q21" s="1">
        <f>O21/B12</f>
        <v>287.49926278240196</v>
      </c>
    </row>
    <row r="22" spans="4:17" ht="12.75">
      <c r="D22" s="9">
        <v>12</v>
      </c>
      <c r="E22" s="7">
        <f>D22*B10</f>
        <v>9.196551724137931</v>
      </c>
      <c r="F22">
        <f>B4</f>
        <v>31.75</v>
      </c>
      <c r="G22" s="7">
        <f>$B6-E22</f>
        <v>43.19094827586207</v>
      </c>
      <c r="H22" s="8">
        <f>$B5+E22</f>
        <v>18.72155172413793</v>
      </c>
      <c r="I22" s="1">
        <f t="shared" si="0"/>
        <v>4308.105614309545</v>
      </c>
      <c r="J22" s="1">
        <f t="shared" si="1"/>
        <v>791.7304360898402</v>
      </c>
      <c r="K22" s="1">
        <f t="shared" si="2"/>
        <v>275.27930656008346</v>
      </c>
      <c r="L22" s="1">
        <f t="shared" si="3"/>
        <v>516.4511295297567</v>
      </c>
      <c r="M22" s="1">
        <f t="shared" si="4"/>
        <v>2540.296758782524</v>
      </c>
      <c r="N22" s="1">
        <f t="shared" si="5"/>
        <v>3573.1990178420374</v>
      </c>
      <c r="O22" s="1">
        <f>N22*B3</f>
        <v>14292.79607136815</v>
      </c>
      <c r="P22" s="6">
        <f t="shared" si="6"/>
        <v>13.028448275862068</v>
      </c>
      <c r="Q22" s="1">
        <f>O22/B12</f>
        <v>288.8416646848989</v>
      </c>
    </row>
    <row r="23" spans="4:17" ht="12.75">
      <c r="D23" s="9">
        <v>13</v>
      </c>
      <c r="E23" s="7">
        <f>D23*B10</f>
        <v>9.962931034482759</v>
      </c>
      <c r="F23">
        <f>B4</f>
        <v>31.75</v>
      </c>
      <c r="G23" s="7">
        <f>$B6-E23</f>
        <v>42.424568965517246</v>
      </c>
      <c r="H23" s="8">
        <f>$B5+E23</f>
        <v>19.48793103448276</v>
      </c>
      <c r="I23" s="1">
        <f t="shared" si="0"/>
        <v>4231.662675652595</v>
      </c>
      <c r="J23" s="1">
        <f t="shared" si="1"/>
        <v>791.7304360898402</v>
      </c>
      <c r="K23" s="1">
        <f t="shared" si="2"/>
        <v>298.2780872422176</v>
      </c>
      <c r="L23" s="1">
        <f t="shared" si="3"/>
        <v>493.45234884762255</v>
      </c>
      <c r="M23" s="1">
        <f t="shared" si="4"/>
        <v>2597.365366435041</v>
      </c>
      <c r="N23" s="1">
        <f t="shared" si="5"/>
        <v>3584.270064130286</v>
      </c>
      <c r="O23" s="1">
        <f>N23*B3</f>
        <v>14337.080256521143</v>
      </c>
      <c r="P23" s="6">
        <f t="shared" si="6"/>
        <v>12.26206896551724</v>
      </c>
      <c r="Q23" s="1">
        <f>O23/B12</f>
        <v>289.7365992865636</v>
      </c>
    </row>
    <row r="24" spans="4:17" ht="12.75">
      <c r="D24" s="9">
        <v>14</v>
      </c>
      <c r="E24" s="7">
        <f>D24*B10</f>
        <v>10.729310344827587</v>
      </c>
      <c r="F24">
        <f>B4</f>
        <v>31.75</v>
      </c>
      <c r="G24" s="7">
        <f>$B6-E24</f>
        <v>41.658189655172414</v>
      </c>
      <c r="H24" s="8">
        <f>$B5+E24</f>
        <v>20.254310344827587</v>
      </c>
      <c r="I24" s="1">
        <f t="shared" si="0"/>
        <v>4155.219736995644</v>
      </c>
      <c r="J24" s="1">
        <f t="shared" si="1"/>
        <v>791.7304360898402</v>
      </c>
      <c r="K24" s="1">
        <f t="shared" si="2"/>
        <v>322.19945511503903</v>
      </c>
      <c r="L24" s="1">
        <f t="shared" si="3"/>
        <v>469.53098097480114</v>
      </c>
      <c r="M24" s="1">
        <f t="shared" si="4"/>
        <v>2650.7436253248075</v>
      </c>
      <c r="N24" s="1">
        <f t="shared" si="5"/>
        <v>3589.80558727441</v>
      </c>
      <c r="O24" s="1">
        <f>N24*B3</f>
        <v>14359.22234909764</v>
      </c>
      <c r="P24" s="6">
        <f t="shared" si="6"/>
        <v>11.495689655172413</v>
      </c>
      <c r="Q24" s="1">
        <f>O24/B12</f>
        <v>290.184066587396</v>
      </c>
    </row>
    <row r="25" spans="4:17" ht="12.75">
      <c r="D25" s="9">
        <v>15</v>
      </c>
      <c r="E25" s="7">
        <f>D25*B10</f>
        <v>11.495689655172415</v>
      </c>
      <c r="F25">
        <f>B4</f>
        <v>31.75</v>
      </c>
      <c r="G25" s="7">
        <f>$B6-E25</f>
        <v>40.89181034482759</v>
      </c>
      <c r="H25" s="8">
        <f>$B5+E25</f>
        <v>21.020689655172415</v>
      </c>
      <c r="I25" s="1">
        <f t="shared" si="0"/>
        <v>4078.7767983386943</v>
      </c>
      <c r="J25" s="1">
        <f t="shared" si="1"/>
        <v>791.7304360898402</v>
      </c>
      <c r="K25" s="1">
        <f t="shared" si="2"/>
        <v>347.04341017854784</v>
      </c>
      <c r="L25" s="1">
        <f t="shared" si="3"/>
        <v>444.6870259112923</v>
      </c>
      <c r="M25" s="1">
        <f t="shared" si="4"/>
        <v>2700.4315354518258</v>
      </c>
      <c r="N25" s="1">
        <f t="shared" si="5"/>
        <v>3589.8055872744103</v>
      </c>
      <c r="O25" s="1">
        <f>N25*B3</f>
        <v>14359.222349097641</v>
      </c>
      <c r="P25" s="6">
        <f t="shared" si="6"/>
        <v>10.729310344827585</v>
      </c>
      <c r="Q25" s="1">
        <f>O25/B12</f>
        <v>290.184066587396</v>
      </c>
    </row>
    <row r="26" spans="4:17" ht="12.75">
      <c r="D26" s="9">
        <v>16</v>
      </c>
      <c r="E26" s="7">
        <f>D26*B10</f>
        <v>12.262068965517242</v>
      </c>
      <c r="F26">
        <f>B4</f>
        <v>31.75</v>
      </c>
      <c r="G26" s="7">
        <f>$B6-E26</f>
        <v>40.12543103448276</v>
      </c>
      <c r="H26" s="8">
        <f>$B5+E26</f>
        <v>21.787068965517243</v>
      </c>
      <c r="I26" s="1">
        <f t="shared" si="0"/>
        <v>4002.333859681744</v>
      </c>
      <c r="J26" s="1">
        <f t="shared" si="1"/>
        <v>791.7304360898402</v>
      </c>
      <c r="K26" s="1">
        <f t="shared" si="2"/>
        <v>372.80995243274396</v>
      </c>
      <c r="L26" s="1">
        <f t="shared" si="3"/>
        <v>418.9204836570962</v>
      </c>
      <c r="M26" s="1">
        <f t="shared" si="4"/>
        <v>2746.429096816093</v>
      </c>
      <c r="N26" s="1">
        <f t="shared" si="5"/>
        <v>3584.2700641302854</v>
      </c>
      <c r="O26" s="1">
        <f>N26*B3</f>
        <v>14337.080256521142</v>
      </c>
      <c r="P26" s="6">
        <f t="shared" si="6"/>
        <v>9.962931034482757</v>
      </c>
      <c r="Q26" s="1">
        <f>O26/B12</f>
        <v>289.7365992865636</v>
      </c>
    </row>
    <row r="27" spans="4:17" ht="12.75">
      <c r="D27" s="9">
        <v>17</v>
      </c>
      <c r="E27" s="7">
        <f>D27*B10</f>
        <v>13.02844827586207</v>
      </c>
      <c r="F27">
        <f>B4</f>
        <v>31.75</v>
      </c>
      <c r="G27" s="7">
        <f>$B6-E27</f>
        <v>39.359051724137935</v>
      </c>
      <c r="H27" s="8">
        <f>$B5+E27</f>
        <v>22.55344827586207</v>
      </c>
      <c r="I27" s="1">
        <f t="shared" si="0"/>
        <v>3925.8909210247944</v>
      </c>
      <c r="J27" s="1">
        <f t="shared" si="1"/>
        <v>791.7304360898402</v>
      </c>
      <c r="K27" s="1">
        <f t="shared" si="2"/>
        <v>399.4990818776274</v>
      </c>
      <c r="L27" s="1">
        <f t="shared" si="3"/>
        <v>392.23135421221275</v>
      </c>
      <c r="M27" s="1">
        <f t="shared" si="4"/>
        <v>2788.7363094176126</v>
      </c>
      <c r="N27" s="1">
        <f t="shared" si="5"/>
        <v>3573.1990178420383</v>
      </c>
      <c r="O27" s="1">
        <f>N27*B3</f>
        <v>14292.796071368153</v>
      </c>
      <c r="P27" s="6">
        <f t="shared" si="6"/>
        <v>9.19655172413793</v>
      </c>
      <c r="Q27" s="1">
        <f>O27/B12</f>
        <v>288.841664684899</v>
      </c>
    </row>
    <row r="28" spans="4:17" ht="12.75">
      <c r="D28" s="9">
        <v>18</v>
      </c>
      <c r="E28" s="7">
        <f>D28*B10</f>
        <v>13.794827586206898</v>
      </c>
      <c r="F28">
        <f>B4</f>
        <v>31.75</v>
      </c>
      <c r="G28" s="7">
        <f>$B6-E28</f>
        <v>38.5926724137931</v>
      </c>
      <c r="H28" s="8">
        <f>$B5+E28</f>
        <v>23.319827586206898</v>
      </c>
      <c r="I28" s="1">
        <f t="shared" si="0"/>
        <v>3849.447982367844</v>
      </c>
      <c r="J28" s="1">
        <f t="shared" si="1"/>
        <v>791.7304360898402</v>
      </c>
      <c r="K28" s="1">
        <f t="shared" si="2"/>
        <v>427.1107985131982</v>
      </c>
      <c r="L28" s="1">
        <f t="shared" si="3"/>
        <v>364.619637576642</v>
      </c>
      <c r="M28" s="1">
        <f t="shared" si="4"/>
        <v>2827.3531732563824</v>
      </c>
      <c r="N28" s="1">
        <f t="shared" si="5"/>
        <v>3556.5924484096663</v>
      </c>
      <c r="O28" s="1">
        <f>N28*B3</f>
        <v>14226.369793638665</v>
      </c>
      <c r="P28" s="6">
        <f t="shared" si="6"/>
        <v>8.430172413793102</v>
      </c>
      <c r="Q28" s="1">
        <f>O28/B12</f>
        <v>287.49926278240196</v>
      </c>
    </row>
    <row r="29" spans="4:17" ht="12.75">
      <c r="D29" s="9">
        <v>19</v>
      </c>
      <c r="E29" s="7">
        <f>D29*B10</f>
        <v>14.561206896551726</v>
      </c>
      <c r="F29">
        <f>B4</f>
        <v>31.75</v>
      </c>
      <c r="G29" s="7">
        <f>$B6-E29</f>
        <v>37.82629310344828</v>
      </c>
      <c r="H29" s="8">
        <f>$B5+E29</f>
        <v>24.086206896551726</v>
      </c>
      <c r="I29" s="1">
        <f t="shared" si="0"/>
        <v>3773.005043710894</v>
      </c>
      <c r="J29" s="1">
        <f t="shared" si="1"/>
        <v>791.7304360898402</v>
      </c>
      <c r="K29" s="1">
        <f t="shared" si="2"/>
        <v>455.64510233945623</v>
      </c>
      <c r="L29" s="1">
        <f t="shared" si="3"/>
        <v>336.08533375038394</v>
      </c>
      <c r="M29" s="1">
        <f t="shared" si="4"/>
        <v>2862.2796883324027</v>
      </c>
      <c r="N29" s="1">
        <f t="shared" si="5"/>
        <v>3534.4503558331708</v>
      </c>
      <c r="O29" s="1">
        <f>N29*B3</f>
        <v>14137.801423332683</v>
      </c>
      <c r="P29" s="6">
        <f t="shared" si="6"/>
        <v>7.663793103448274</v>
      </c>
      <c r="Q29" s="1">
        <f>O29/B12</f>
        <v>285.7093935790726</v>
      </c>
    </row>
    <row r="30" spans="4:17" ht="12.75">
      <c r="D30" s="9">
        <v>20</v>
      </c>
      <c r="E30" s="7">
        <f>D30*B10</f>
        <v>15.327586206896553</v>
      </c>
      <c r="F30">
        <f>B4</f>
        <v>31.75</v>
      </c>
      <c r="G30" s="7">
        <f>$B6-E30</f>
        <v>37.05991379310345</v>
      </c>
      <c r="H30" s="8">
        <f>$B5+E30</f>
        <v>24.852586206896554</v>
      </c>
      <c r="I30" s="1">
        <f t="shared" si="0"/>
        <v>3696.5621050539435</v>
      </c>
      <c r="J30" s="1">
        <f t="shared" si="1"/>
        <v>791.7304360898402</v>
      </c>
      <c r="K30" s="1">
        <f t="shared" si="2"/>
        <v>485.1019933564017</v>
      </c>
      <c r="L30" s="1">
        <f t="shared" si="3"/>
        <v>306.6284427334385</v>
      </c>
      <c r="M30" s="1">
        <f t="shared" si="4"/>
        <v>2893.5158546456732</v>
      </c>
      <c r="N30" s="1">
        <f t="shared" si="5"/>
        <v>3506.7727401125503</v>
      </c>
      <c r="O30" s="1">
        <f>N30*B3</f>
        <v>14027.090960450201</v>
      </c>
      <c r="P30" s="6">
        <f t="shared" si="6"/>
        <v>6.897413793103446</v>
      </c>
      <c r="Q30" s="1">
        <f>O30/B12</f>
        <v>283.4720570749108</v>
      </c>
    </row>
    <row r="31" spans="4:17" ht="12.75">
      <c r="D31" s="9">
        <v>21</v>
      </c>
      <c r="E31" s="7">
        <f>D31*B10</f>
        <v>16.09396551724138</v>
      </c>
      <c r="F31">
        <f>B4</f>
        <v>31.75</v>
      </c>
      <c r="G31" s="7">
        <f>$B6-E31</f>
        <v>36.29353448275862</v>
      </c>
      <c r="H31" s="8">
        <f>$B5+E31</f>
        <v>25.618965517241378</v>
      </c>
      <c r="I31" s="1">
        <f t="shared" si="0"/>
        <v>3620.119166396994</v>
      </c>
      <c r="J31" s="1">
        <f t="shared" si="1"/>
        <v>791.7304360898402</v>
      </c>
      <c r="K31" s="1">
        <f t="shared" si="2"/>
        <v>515.4814715640343</v>
      </c>
      <c r="L31" s="1">
        <f t="shared" si="3"/>
        <v>276.24896452580583</v>
      </c>
      <c r="M31" s="1">
        <f t="shared" si="4"/>
        <v>2921.061672196195</v>
      </c>
      <c r="N31" s="1">
        <f t="shared" si="5"/>
        <v>3473.5596012478068</v>
      </c>
      <c r="O31" s="1">
        <f>N31*B3</f>
        <v>13894.238404991227</v>
      </c>
      <c r="P31" s="6">
        <f t="shared" si="6"/>
        <v>6.131034482758622</v>
      </c>
      <c r="Q31" s="1">
        <f>O31/B12</f>
        <v>280.7872532699168</v>
      </c>
    </row>
    <row r="32" spans="4:17" ht="12.75">
      <c r="D32" s="9">
        <v>22</v>
      </c>
      <c r="E32" s="7">
        <f>D32*B10</f>
        <v>16.860344827586207</v>
      </c>
      <c r="F32">
        <f>B4</f>
        <v>31.75</v>
      </c>
      <c r="G32" s="7">
        <f>$B6-E32</f>
        <v>35.5271551724138</v>
      </c>
      <c r="H32" s="8">
        <f>$B5+E32</f>
        <v>26.38534482758621</v>
      </c>
      <c r="I32" s="1">
        <f t="shared" si="0"/>
        <v>3543.676227740044</v>
      </c>
      <c r="J32" s="1">
        <f t="shared" si="1"/>
        <v>791.7304360898402</v>
      </c>
      <c r="K32" s="1">
        <f t="shared" si="2"/>
        <v>546.7835369623546</v>
      </c>
      <c r="L32" s="1">
        <f t="shared" si="3"/>
        <v>244.9468991274856</v>
      </c>
      <c r="M32" s="1">
        <f t="shared" si="4"/>
        <v>2944.917140983968</v>
      </c>
      <c r="N32" s="1">
        <f t="shared" si="5"/>
        <v>3434.8109392389388</v>
      </c>
      <c r="O32" s="1">
        <f>N32*B3</f>
        <v>13739.243756955755</v>
      </c>
      <c r="P32" s="6">
        <f t="shared" si="6"/>
        <v>5.364655172413791</v>
      </c>
      <c r="Q32" s="1">
        <f>O32/B12</f>
        <v>277.65498216409037</v>
      </c>
    </row>
    <row r="33" spans="4:17" ht="12.75">
      <c r="D33" s="9">
        <v>23</v>
      </c>
      <c r="E33" s="7">
        <f>D33*B10</f>
        <v>17.626724137931035</v>
      </c>
      <c r="F33">
        <f>B4</f>
        <v>31.75</v>
      </c>
      <c r="G33" s="7">
        <f>$B6-E33</f>
        <v>34.76077586206897</v>
      </c>
      <c r="H33" s="8">
        <f>$B5+E33</f>
        <v>27.151724137931033</v>
      </c>
      <c r="I33" s="1">
        <f t="shared" si="0"/>
        <v>3467.2332890830935</v>
      </c>
      <c r="J33" s="1">
        <f t="shared" si="1"/>
        <v>791.7304360898402</v>
      </c>
      <c r="K33" s="1">
        <f t="shared" si="2"/>
        <v>579.0081895513617</v>
      </c>
      <c r="L33" s="1">
        <f t="shared" si="3"/>
        <v>212.72224653847843</v>
      </c>
      <c r="M33" s="1">
        <f t="shared" si="4"/>
        <v>2965.0822610089904</v>
      </c>
      <c r="N33" s="1">
        <f t="shared" si="5"/>
        <v>3390.5267540859472</v>
      </c>
      <c r="O33" s="1">
        <f>N33*B3</f>
        <v>13562.107016343789</v>
      </c>
      <c r="P33" s="6">
        <f t="shared" si="6"/>
        <v>4.5982758620689665</v>
      </c>
      <c r="Q33" s="1">
        <f>O33/B12</f>
        <v>274.0752437574317</v>
      </c>
    </row>
    <row r="34" spans="4:17" ht="12.75">
      <c r="D34" s="9">
        <v>24</v>
      </c>
      <c r="E34" s="7">
        <f>D34*B10</f>
        <v>18.393103448275863</v>
      </c>
      <c r="F34">
        <f>B4</f>
        <v>31.75</v>
      </c>
      <c r="G34" s="7">
        <f>$B6-E34</f>
        <v>33.99439655172414</v>
      </c>
      <c r="H34" s="8">
        <f>$B5+E34</f>
        <v>27.918103448275865</v>
      </c>
      <c r="I34" s="1">
        <f t="shared" si="0"/>
        <v>3390.790350426143</v>
      </c>
      <c r="J34" s="1">
        <f t="shared" si="1"/>
        <v>791.7304360898402</v>
      </c>
      <c r="K34" s="1">
        <f t="shared" si="2"/>
        <v>612.1554293310568</v>
      </c>
      <c r="L34" s="1">
        <f t="shared" si="3"/>
        <v>179.5750067587834</v>
      </c>
      <c r="M34" s="1">
        <f t="shared" si="4"/>
        <v>2981.557032271264</v>
      </c>
      <c r="N34" s="1">
        <f t="shared" si="5"/>
        <v>3340.7070457888303</v>
      </c>
      <c r="O34" s="1">
        <f>N34*B3</f>
        <v>13362.828183155321</v>
      </c>
      <c r="P34" s="6">
        <f t="shared" si="6"/>
        <v>3.8318965517241352</v>
      </c>
      <c r="Q34" s="1">
        <f>O34/B12</f>
        <v>270.0480380499405</v>
      </c>
    </row>
    <row r="35" spans="4:17" ht="12.75">
      <c r="D35" s="9">
        <v>25</v>
      </c>
      <c r="E35" s="7">
        <f>D35*B10</f>
        <v>19.15948275862069</v>
      </c>
      <c r="F35">
        <f>B4</f>
        <v>31.75</v>
      </c>
      <c r="G35" s="7">
        <f>$B6-E35</f>
        <v>33.22801724137931</v>
      </c>
      <c r="H35" s="8">
        <f>$B5+E35</f>
        <v>28.68448275862069</v>
      </c>
      <c r="I35" s="1">
        <f t="shared" si="0"/>
        <v>3314.3474117691935</v>
      </c>
      <c r="J35" s="1">
        <f t="shared" si="1"/>
        <v>791.7304360898402</v>
      </c>
      <c r="K35" s="1">
        <f t="shared" si="2"/>
        <v>646.2252563014387</v>
      </c>
      <c r="L35" s="1">
        <f t="shared" si="3"/>
        <v>145.5051797884015</v>
      </c>
      <c r="M35" s="1">
        <f t="shared" si="4"/>
        <v>2994.3414547707885</v>
      </c>
      <c r="N35" s="1">
        <f t="shared" si="5"/>
        <v>3285.3518143475912</v>
      </c>
      <c r="O35" s="1">
        <f>N35*B3</f>
        <v>13141.407257390365</v>
      </c>
      <c r="P35" s="6">
        <f t="shared" si="6"/>
        <v>3.065517241379311</v>
      </c>
      <c r="Q35" s="1">
        <f>O35/B12</f>
        <v>265.57336504161714</v>
      </c>
    </row>
    <row r="36" spans="4:17" ht="12.75">
      <c r="D36" s="9">
        <v>26</v>
      </c>
      <c r="E36" s="7">
        <f>D36*B10</f>
        <v>19.925862068965518</v>
      </c>
      <c r="F36">
        <f>B4</f>
        <v>31.75</v>
      </c>
      <c r="G36" s="7">
        <f>$B6-E36</f>
        <v>32.46163793103449</v>
      </c>
      <c r="H36" s="8">
        <f>$B5+E36</f>
        <v>29.45086206896552</v>
      </c>
      <c r="I36" s="1">
        <f t="shared" si="0"/>
        <v>3237.9044731122435</v>
      </c>
      <c r="J36" s="1">
        <f t="shared" si="1"/>
        <v>791.7304360898402</v>
      </c>
      <c r="K36" s="1">
        <f t="shared" si="2"/>
        <v>681.2176704625082</v>
      </c>
      <c r="L36" s="1">
        <f t="shared" si="3"/>
        <v>110.51276562733199</v>
      </c>
      <c r="M36" s="1">
        <f t="shared" si="4"/>
        <v>3003.4355285075644</v>
      </c>
      <c r="N36" s="1">
        <f t="shared" si="5"/>
        <v>3224.4610597622286</v>
      </c>
      <c r="O36" s="1">
        <f>N36*B3</f>
        <v>12897.844239048914</v>
      </c>
      <c r="P36" s="6">
        <f t="shared" si="6"/>
        <v>2.2991379310344797</v>
      </c>
      <c r="Q36" s="1">
        <f>O36/B12</f>
        <v>260.65122473246146</v>
      </c>
    </row>
    <row r="37" spans="4:17" ht="12.75">
      <c r="D37" s="9">
        <v>27</v>
      </c>
      <c r="E37" s="7">
        <f>D37*B10</f>
        <v>20.692241379310346</v>
      </c>
      <c r="F37">
        <f>B4</f>
        <v>31.75</v>
      </c>
      <c r="G37" s="7">
        <f>$B6-E37</f>
        <v>31.695258620689657</v>
      </c>
      <c r="H37" s="8">
        <f>$B5+E37</f>
        <v>30.217241379310344</v>
      </c>
      <c r="I37" s="1">
        <f t="shared" si="0"/>
        <v>3161.461534455293</v>
      </c>
      <c r="J37" s="1">
        <f t="shared" si="1"/>
        <v>791.7304360898402</v>
      </c>
      <c r="K37" s="1">
        <f t="shared" si="2"/>
        <v>717.1326718142648</v>
      </c>
      <c r="L37" s="1">
        <f t="shared" si="3"/>
        <v>74.5977642755754</v>
      </c>
      <c r="M37" s="1">
        <f t="shared" si="4"/>
        <v>3008.8392534815894</v>
      </c>
      <c r="N37" s="1">
        <f t="shared" si="5"/>
        <v>3158.03478203274</v>
      </c>
      <c r="O37" s="1">
        <f>N37*B3</f>
        <v>12632.13912813096</v>
      </c>
      <c r="P37" s="6">
        <f t="shared" si="6"/>
        <v>1.5327586206896555</v>
      </c>
      <c r="Q37" s="1">
        <f>O37/B12</f>
        <v>255.28161712247328</v>
      </c>
    </row>
    <row r="38" spans="4:17" ht="12.75">
      <c r="D38" s="9">
        <v>28</v>
      </c>
      <c r="E38" s="7">
        <f>D38*$B$10</f>
        <v>21.458620689655174</v>
      </c>
      <c r="F38">
        <f>$B$4</f>
        <v>31.75</v>
      </c>
      <c r="G38" s="7">
        <f>$B$6-E38</f>
        <v>30.92887931034483</v>
      </c>
      <c r="H38" s="8">
        <f>$B$5+E38</f>
        <v>30.983620689655176</v>
      </c>
      <c r="I38" s="1">
        <f t="shared" si="0"/>
        <v>3085.018595798343</v>
      </c>
      <c r="J38" s="1">
        <f t="shared" si="1"/>
        <v>791.7304360898402</v>
      </c>
      <c r="K38" s="1">
        <f t="shared" si="2"/>
        <v>753.970260356709</v>
      </c>
      <c r="L38" s="1">
        <f t="shared" si="3"/>
        <v>37.76017573313118</v>
      </c>
      <c r="M38" s="1">
        <f t="shared" si="4"/>
        <v>3010.552629692866</v>
      </c>
      <c r="N38" s="1">
        <f t="shared" si="5"/>
        <v>3086.072981159128</v>
      </c>
      <c r="O38" s="1">
        <f>N38*$B$3</f>
        <v>12344.291924636513</v>
      </c>
      <c r="P38" s="6">
        <f t="shared" si="6"/>
        <v>0.7663793103448242</v>
      </c>
      <c r="Q38" s="1">
        <f>O38/$B$12</f>
        <v>249.4645422116528</v>
      </c>
    </row>
    <row r="39" spans="1:17" ht="12.75">
      <c r="A39" t="s">
        <v>20</v>
      </c>
      <c r="D39" s="9">
        <v>29</v>
      </c>
      <c r="E39" s="7">
        <f>D39*$B$10</f>
        <v>22.225</v>
      </c>
      <c r="F39">
        <f>$B$4</f>
        <v>31.75</v>
      </c>
      <c r="G39" s="7">
        <f>$B$6-E39</f>
        <v>30.1625</v>
      </c>
      <c r="H39" s="8">
        <f>$B$5+E39</f>
        <v>31.75</v>
      </c>
      <c r="I39" s="1">
        <f>(F39*(PI())*G39)</f>
        <v>3008.575657141393</v>
      </c>
      <c r="J39" s="1">
        <f>((F39/2)^2)*PI()</f>
        <v>791.7304360898402</v>
      </c>
      <c r="K39" s="1">
        <f>((H39/2)^2)*PI()</f>
        <v>791.7304360898402</v>
      </c>
      <c r="L39" s="1">
        <f>J39-K39</f>
        <v>0</v>
      </c>
      <c r="M39" s="1">
        <f>(H39*PI())*G39</f>
        <v>3008.575657141393</v>
      </c>
      <c r="N39" s="1">
        <f>(L39*2)+M39</f>
        <v>3008.575657141393</v>
      </c>
      <c r="O39" s="1">
        <f>N39*$B$3</f>
        <v>12034.302628565572</v>
      </c>
      <c r="P39" s="6">
        <f>F39-H39</f>
        <v>0</v>
      </c>
      <c r="Q39" s="1">
        <f>O39/$B$12</f>
        <v>243.20000000000005</v>
      </c>
    </row>
    <row r="40" ht="12.75">
      <c r="A40" s="5" t="s">
        <v>21</v>
      </c>
    </row>
    <row r="41" ht="12.75">
      <c r="A41" s="5" t="s">
        <v>46</v>
      </c>
    </row>
    <row r="42" ht="12.75">
      <c r="A42" s="12">
        <v>38515</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9" sqref="P9"/>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N46" sqref="N46"/>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2005-06-13T03:48:14Z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