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tabRatio="688" activeTab="0"/>
  </bookViews>
  <sheets>
    <sheet name="Sheet1" sheetId="1" r:id="rId1"/>
    <sheet name="Sheet2" sheetId="2" r:id="rId2"/>
    <sheet name="Sheet3" sheetId="3" r:id="rId3"/>
  </sheets>
  <definedNames>
    <definedName name="HTML_CodePage" hidden="1">1252</definedName>
    <definedName name="HTML_Control" hidden="1">{"'Sheet1'!$A$1:$G$28","'Sheet1'!$A$1:$G$25","'Sheet1'!$A$1:$J$29","'Sheet1'!$A$1:$G$26"}</definedName>
    <definedName name="HTML_Description" hidden="1">""</definedName>
    <definedName name="HTML_Email" hidden="1">""</definedName>
    <definedName name="HTML_Header" hidden="1">""</definedName>
    <definedName name="HTML_LastUpdate" hidden="1">"1/6/02"</definedName>
    <definedName name="HTML_LineAfter" hidden="1">TRUE</definedName>
    <definedName name="HTML_LineBefore" hidden="1">TRUE</definedName>
    <definedName name="HTML_Name" hidden="1">"Jimmy Yawn"</definedName>
    <definedName name="HTML_OBDlg2" hidden="1">TRUE</definedName>
    <definedName name="HTML_OBDlg4" hidden="1">TRUE</definedName>
    <definedName name="HTML_OS" hidden="1">0</definedName>
    <definedName name="HTML_PathFile" hidden="1">"H:\rocketry\2x4\4x4\01-05-02b-wks.htm"</definedName>
    <definedName name="HTML_Title" hidden="1">"LumberCalc 1d"</definedName>
  </definedNames>
  <calcPr fullCalcOnLoad="1"/>
</workbook>
</file>

<file path=xl/sharedStrings.xml><?xml version="1.0" encoding="utf-8"?>
<sst xmlns="http://schemas.openxmlformats.org/spreadsheetml/2006/main" count="123" uniqueCount="115">
  <si>
    <t>Feet</t>
  </si>
  <si>
    <t>Meters</t>
  </si>
  <si>
    <t>Seconds</t>
  </si>
  <si>
    <t>Kilograms</t>
  </si>
  <si>
    <t>Calculated:</t>
  </si>
  <si>
    <t>Height at apogee:</t>
  </si>
  <si>
    <t>Measured:</t>
  </si>
  <si>
    <t>Acceleration, actual (m/s^2)</t>
  </si>
  <si>
    <t>Thrust (Newtons)</t>
  </si>
  <si>
    <t>Total Impulse (N-Sec)</t>
  </si>
  <si>
    <t>Isp (N-Sec/kg)</t>
  </si>
  <si>
    <t>LumberCalc</t>
  </si>
  <si>
    <t>%Error between flight times:</t>
  </si>
  <si>
    <t>Velocity at burnout (m/sec)</t>
  </si>
  <si>
    <t>Thrust duration</t>
  </si>
  <si>
    <t>Descent from apogee</t>
  </si>
  <si>
    <t>Total flight time (measured)</t>
  </si>
  <si>
    <t>Total Flight time (calculated)</t>
  </si>
  <si>
    <t>Total launch weight</t>
  </si>
  <si>
    <t>Fuel charge</t>
  </si>
  <si>
    <t>Rise/Run at apogee:</t>
  </si>
  <si>
    <t>Rise/Run at burnout:</t>
  </si>
  <si>
    <t>Height at burnout:</t>
  </si>
  <si>
    <t>Time</t>
  </si>
  <si>
    <t>Weight</t>
  </si>
  <si>
    <t>Rise height after burnout:</t>
  </si>
  <si>
    <t>&lt; comparing measured vs. calculated times</t>
  </si>
  <si>
    <t>&lt; ratio of height on pole at apogee / distance to pole</t>
  </si>
  <si>
    <t>&lt; height on pole at burnout / distance to pole</t>
  </si>
  <si>
    <t>&lt; distance to apogee * rise/run ratio at apogee</t>
  </si>
  <si>
    <t>&lt; distance to burnout * rise/run ratio at burnout</t>
  </si>
  <si>
    <t>&lt; height at apogee - height at burnout</t>
  </si>
  <si>
    <t>&lt; calculated from rise height, deceleration by gravity</t>
  </si>
  <si>
    <t>&lt; boost time + rise time</t>
  </si>
  <si>
    <t>Rise time, burnout to apogee:</t>
  </si>
  <si>
    <t>&lt; actual acceleration + gravity</t>
  </si>
  <si>
    <t>&lt; felt acceleration * total weight</t>
  </si>
  <si>
    <t>&lt; thrust * thrust duration</t>
  </si>
  <si>
    <t>&lt; velocity at burnout / thrust duration</t>
  </si>
  <si>
    <t>&lt; total impulse / mass of fuel charge</t>
  </si>
  <si>
    <t>&lt; Isp / gravity</t>
  </si>
  <si>
    <t>Time, launch to apogee</t>
  </si>
  <si>
    <t>Acceleration, felt (m/s^2)</t>
  </si>
  <si>
    <t xml:space="preserve">Seconds </t>
  </si>
  <si>
    <t>A. Camera to measuring pole</t>
  </si>
  <si>
    <t>C. Camera to touchdown</t>
  </si>
  <si>
    <t>B. Camera to launcher</t>
  </si>
  <si>
    <t>D. Launcher to touchdown</t>
  </si>
  <si>
    <t>F. Rise on pole at apogee</t>
  </si>
  <si>
    <t>E. Rise on pole at burnout</t>
  </si>
  <si>
    <t>Version 1d</t>
  </si>
  <si>
    <t>G.  End of smoke trail</t>
  </si>
  <si>
    <t>H.  Observed apogee</t>
  </si>
  <si>
    <t>Lumber-launch tracking setup:</t>
  </si>
  <si>
    <t>F.  Rise on pole at apogee</t>
  </si>
  <si>
    <t>E.  Rise on pole at burnout</t>
  </si>
  <si>
    <t xml:space="preserve">These are converted to meters for use In calculations </t>
  </si>
  <si>
    <t>Sheet 1 is configured to accept linear measurements in feet, with fractions as decimal.</t>
  </si>
  <si>
    <t>Distance *</t>
  </si>
  <si>
    <t>* Letters A-F refer to drawing on Sheet 2</t>
  </si>
  <si>
    <t>The purpose of this sheet is to determine the altitude achieved by a heavy rocket with a light engine, allowing the entire flight to be</t>
  </si>
  <si>
    <t>captured on video for later study.  This yields measurements which can be used to calculate engine performance.</t>
  </si>
  <si>
    <t>A graduated pole (1 inch pvc pipe) marked in feet and inches is erected in view of the camera.</t>
  </si>
  <si>
    <t>&lt; calculated from height at apogee &amp; gravity</t>
  </si>
  <si>
    <t>&lt; calculated boost + rise + fall time)</t>
  </si>
  <si>
    <t>Fall time, apogee to ground</t>
  </si>
  <si>
    <t>&lt; calculated from measured fall time</t>
  </si>
  <si>
    <t>Jimmy Yawn</t>
  </si>
  <si>
    <t>jyawn@sfcc.net</t>
  </si>
  <si>
    <t>Height (of doubtful accuracy)</t>
  </si>
  <si>
    <t xml:space="preserve"> </t>
  </si>
  <si>
    <t>Engine Data</t>
  </si>
  <si>
    <t>KN/sucrose, recrystallized</t>
  </si>
  <si>
    <t>Fuel type:</t>
  </si>
  <si>
    <t>Grain dimensions</t>
  </si>
  <si>
    <t>OD:</t>
  </si>
  <si>
    <t>Core diameter:</t>
  </si>
  <si>
    <t>3/8 inch</t>
  </si>
  <si>
    <t>Grain type:</t>
  </si>
  <si>
    <t>Grain coating:</t>
  </si>
  <si>
    <t>Priming:</t>
  </si>
  <si>
    <t>Batch:</t>
  </si>
  <si>
    <t>Casing type:</t>
  </si>
  <si>
    <t>PVC</t>
  </si>
  <si>
    <t>size:</t>
  </si>
  <si>
    <t>1-1/4 inch</t>
  </si>
  <si>
    <t>length:</t>
  </si>
  <si>
    <t>Nozzle type:</t>
  </si>
  <si>
    <t>Nozzle throat:</t>
  </si>
  <si>
    <t>Total engine weight:</t>
  </si>
  <si>
    <t>grams</t>
  </si>
  <si>
    <t>Length (inches):</t>
  </si>
  <si>
    <t>Number of grains:</t>
  </si>
  <si>
    <t>Weight, each grain:</t>
  </si>
  <si>
    <t>Total fuel charge weight:</t>
  </si>
  <si>
    <t>Kn ratio, initial:</t>
  </si>
  <si>
    <t>Kn ratio, final:</t>
  </si>
  <si>
    <t>Burn Rate, 1atm, seconds per linear inch</t>
  </si>
  <si>
    <t>In this test an engine in the "G" range is inserted into a fin-stabilized 4x4 weighing just under 10 pounds.</t>
  </si>
  <si>
    <t>Steel, by Foy</t>
  </si>
  <si>
    <t>5/16</t>
  </si>
  <si>
    <t>none</t>
  </si>
  <si>
    <t>* Airframe painted white on one side, black on the other to attempt to determine if the tangential fin arrangement</t>
  </si>
  <si>
    <t>induces spin.  As seen in video, there was some spin during this flight.</t>
  </si>
  <si>
    <t>Data for Flight 3/23/02A</t>
  </si>
  <si>
    <t>Flying 4x4, Bates engine</t>
  </si>
  <si>
    <t>3/23/02</t>
  </si>
  <si>
    <t>mixed, red, white &amp; blue</t>
  </si>
  <si>
    <t>Bates, inhibited with 2 layers manila folder paper and epoxy</t>
  </si>
  <si>
    <t>1.295 inches</t>
  </si>
  <si>
    <t>2.2 inches, each grain</t>
  </si>
  <si>
    <t>dusting at head end of Fe2O3</t>
  </si>
  <si>
    <t>74.8 (average)</t>
  </si>
  <si>
    <t>8 inches</t>
  </si>
  <si>
    <t>Kn ratio, maximum: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</si>
</sst>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49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7</xdr:row>
      <xdr:rowOff>0</xdr:rowOff>
    </xdr:from>
    <xdr:to>
      <xdr:col>9</xdr:col>
      <xdr:colOff>200025</xdr:colOff>
      <xdr:row>33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33475"/>
          <a:ext cx="5676900" cy="429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workbookViewId="0" topLeftCell="A1">
      <selection activeCell="A1" sqref="A1"/>
    </sheetView>
  </sheetViews>
  <sheetFormatPr defaultColWidth="9.140625" defaultRowHeight="12.75"/>
  <cols>
    <col min="1" max="1" width="25.00390625" style="0" customWidth="1"/>
    <col min="4" max="4" width="6.57421875" style="0" customWidth="1"/>
    <col min="5" max="5" width="25.140625" style="0" customWidth="1"/>
    <col min="7" max="7" width="19.28125" style="0" customWidth="1"/>
  </cols>
  <sheetData>
    <row r="1" spans="1:6" ht="12.75">
      <c r="A1" s="1" t="s">
        <v>11</v>
      </c>
      <c r="B1" t="s">
        <v>50</v>
      </c>
      <c r="E1" t="s">
        <v>104</v>
      </c>
      <c r="F1" t="s">
        <v>105</v>
      </c>
    </row>
    <row r="3" spans="1:5" ht="12.75">
      <c r="A3" s="1" t="s">
        <v>6</v>
      </c>
      <c r="E3" s="1" t="s">
        <v>4</v>
      </c>
    </row>
    <row r="4" spans="1:7" ht="12.75">
      <c r="A4" t="s">
        <v>58</v>
      </c>
      <c r="B4" t="s">
        <v>0</v>
      </c>
      <c r="C4" t="s">
        <v>1</v>
      </c>
      <c r="E4" t="s">
        <v>20</v>
      </c>
      <c r="F4">
        <f>C10/C5</f>
        <v>0.9056603773584906</v>
      </c>
      <c r="G4" t="s">
        <v>27</v>
      </c>
    </row>
    <row r="5" spans="1:7" ht="12.75">
      <c r="A5" t="s">
        <v>44</v>
      </c>
      <c r="B5">
        <v>5.3</v>
      </c>
      <c r="C5">
        <f aca="true" t="shared" si="0" ref="C5:C10">B5/3.281</f>
        <v>1.6153611703748856</v>
      </c>
      <c r="E5" t="s">
        <v>21</v>
      </c>
      <c r="F5">
        <f>C9/C5</f>
        <v>0.2641509433962264</v>
      </c>
      <c r="G5" t="s">
        <v>28</v>
      </c>
    </row>
    <row r="6" spans="1:3" ht="12.75">
      <c r="A6" t="s">
        <v>46</v>
      </c>
      <c r="B6">
        <v>289</v>
      </c>
      <c r="C6">
        <f t="shared" si="0"/>
        <v>88.08290155440415</v>
      </c>
    </row>
    <row r="7" spans="1:7" ht="12.75">
      <c r="A7" t="s">
        <v>45</v>
      </c>
      <c r="B7">
        <v>268</v>
      </c>
      <c r="C7">
        <f t="shared" si="0"/>
        <v>81.68241389820176</v>
      </c>
      <c r="E7" t="s">
        <v>5</v>
      </c>
      <c r="F7">
        <f>(C6+C7)/2*F4</f>
        <v>76.87485982759513</v>
      </c>
      <c r="G7" t="s">
        <v>29</v>
      </c>
    </row>
    <row r="8" spans="1:7" ht="12.75">
      <c r="A8" t="s">
        <v>47</v>
      </c>
      <c r="B8">
        <v>63.8</v>
      </c>
      <c r="C8">
        <f t="shared" si="0"/>
        <v>19.445291069795793</v>
      </c>
      <c r="E8" t="s">
        <v>22</v>
      </c>
      <c r="F8">
        <f>C6*F5</f>
        <v>23.267181542672795</v>
      </c>
      <c r="G8" t="s">
        <v>30</v>
      </c>
    </row>
    <row r="9" spans="1:7" ht="12.75">
      <c r="A9" t="s">
        <v>49</v>
      </c>
      <c r="B9">
        <v>1.4</v>
      </c>
      <c r="C9">
        <f t="shared" si="0"/>
        <v>0.4266991770801584</v>
      </c>
      <c r="E9" t="s">
        <v>25</v>
      </c>
      <c r="F9">
        <f>F7-F8</f>
        <v>53.607678284922336</v>
      </c>
      <c r="G9" t="s">
        <v>31</v>
      </c>
    </row>
    <row r="10" spans="1:4" ht="12.75">
      <c r="A10" t="s">
        <v>48</v>
      </c>
      <c r="B10">
        <v>4.8</v>
      </c>
      <c r="C10">
        <f t="shared" si="0"/>
        <v>1.4629686071319719</v>
      </c>
      <c r="D10" t="s">
        <v>70</v>
      </c>
    </row>
    <row r="11" spans="1:7" ht="12.75">
      <c r="A11" t="s">
        <v>59</v>
      </c>
      <c r="E11" t="s">
        <v>34</v>
      </c>
      <c r="F11">
        <f>SQRT((F9*2)/9.8)</f>
        <v>3.3076188575963537</v>
      </c>
      <c r="G11" t="s">
        <v>32</v>
      </c>
    </row>
    <row r="12" spans="5:7" ht="12.75">
      <c r="E12" t="s">
        <v>41</v>
      </c>
      <c r="F12">
        <f>B14+F11</f>
        <v>4.507618857596354</v>
      </c>
      <c r="G12" t="s">
        <v>33</v>
      </c>
    </row>
    <row r="13" spans="1:7" ht="12.75">
      <c r="A13" t="s">
        <v>23</v>
      </c>
      <c r="B13" t="s">
        <v>2</v>
      </c>
      <c r="E13" t="s">
        <v>65</v>
      </c>
      <c r="F13">
        <f>SQRT((2*F7/9.8))</f>
        <v>3.960902284024543</v>
      </c>
      <c r="G13" t="s">
        <v>63</v>
      </c>
    </row>
    <row r="14" spans="1:7" ht="12.75">
      <c r="A14" t="s">
        <v>14</v>
      </c>
      <c r="B14">
        <v>1.2</v>
      </c>
      <c r="E14" t="s">
        <v>17</v>
      </c>
      <c r="F14">
        <f>F12+F13</f>
        <v>8.468521141620897</v>
      </c>
      <c r="G14" t="s">
        <v>64</v>
      </c>
    </row>
    <row r="15" spans="1:7" ht="12.75">
      <c r="A15" t="s">
        <v>15</v>
      </c>
      <c r="B15">
        <v>4</v>
      </c>
      <c r="E15" t="s">
        <v>12</v>
      </c>
      <c r="F15">
        <f>1-F14/B16</f>
        <v>-0.02276825381894909</v>
      </c>
      <c r="G15" t="s">
        <v>26</v>
      </c>
    </row>
    <row r="16" spans="1:2" ht="12.75">
      <c r="A16" t="s">
        <v>16</v>
      </c>
      <c r="B16">
        <v>8.28</v>
      </c>
    </row>
    <row r="17" spans="5:7" ht="12.75">
      <c r="E17" t="s">
        <v>13</v>
      </c>
      <c r="F17">
        <f>F11*9.8</f>
        <v>32.41466480444427</v>
      </c>
      <c r="G17" t="s">
        <v>32</v>
      </c>
    </row>
    <row r="18" spans="1:7" ht="12.75">
      <c r="A18" t="s">
        <v>24</v>
      </c>
      <c r="B18" t="s">
        <v>3</v>
      </c>
      <c r="E18" t="s">
        <v>7</v>
      </c>
      <c r="F18">
        <f>F17/B14</f>
        <v>27.012220670370226</v>
      </c>
      <c r="G18" t="s">
        <v>38</v>
      </c>
    </row>
    <row r="19" spans="1:7" ht="12.75">
      <c r="A19" t="s">
        <v>19</v>
      </c>
      <c r="B19">
        <v>0.2242</v>
      </c>
      <c r="E19" t="s">
        <v>42</v>
      </c>
      <c r="F19">
        <f>F18+9.8</f>
        <v>36.81222067037022</v>
      </c>
      <c r="G19" t="s">
        <v>35</v>
      </c>
    </row>
    <row r="20" spans="1:7" ht="12.75">
      <c r="A20" t="s">
        <v>18</v>
      </c>
      <c r="B20">
        <v>5.816</v>
      </c>
      <c r="E20" t="s">
        <v>8</v>
      </c>
      <c r="F20">
        <f>F19*B20</f>
        <v>214.0998754188732</v>
      </c>
      <c r="G20" t="s">
        <v>36</v>
      </c>
    </row>
    <row r="21" spans="5:7" ht="12.75">
      <c r="E21" t="s">
        <v>9</v>
      </c>
      <c r="F21">
        <f>F20*B14</f>
        <v>256.9198505026478</v>
      </c>
      <c r="G21" t="s">
        <v>37</v>
      </c>
    </row>
    <row r="22" spans="5:7" ht="12.75">
      <c r="E22" t="s">
        <v>10</v>
      </c>
      <c r="F22">
        <f>F21/B19</f>
        <v>1145.9404571928983</v>
      </c>
      <c r="G22" t="s">
        <v>39</v>
      </c>
    </row>
    <row r="23" spans="1:7" ht="12.75">
      <c r="A23" t="s">
        <v>67</v>
      </c>
      <c r="E23" t="s">
        <v>43</v>
      </c>
      <c r="F23">
        <f>F22/9.8</f>
        <v>116.93269971356104</v>
      </c>
      <c r="G23" t="s">
        <v>40</v>
      </c>
    </row>
    <row r="24" ht="12.75">
      <c r="A24" t="s">
        <v>68</v>
      </c>
    </row>
    <row r="25" spans="1:7" ht="12.75">
      <c r="A25" s="2" t="s">
        <v>106</v>
      </c>
      <c r="E25" t="s">
        <v>69</v>
      </c>
      <c r="F25">
        <f>(9.8*B15^2)/2</f>
        <v>78.4</v>
      </c>
      <c r="G25" t="s">
        <v>66</v>
      </c>
    </row>
    <row r="27" ht="12.75">
      <c r="A27" t="s">
        <v>102</v>
      </c>
    </row>
    <row r="28" ht="12.75">
      <c r="A28" t="s">
        <v>103</v>
      </c>
    </row>
  </sheetData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0"/>
  <sheetViews>
    <sheetView workbookViewId="0" topLeftCell="A6">
      <selection activeCell="A5" sqref="A5"/>
    </sheetView>
  </sheetViews>
  <sheetFormatPr defaultColWidth="9.140625" defaultRowHeight="12.75"/>
  <sheetData>
    <row r="1" ht="12.75">
      <c r="A1" t="s">
        <v>11</v>
      </c>
    </row>
    <row r="2" ht="12.75">
      <c r="A2" t="s">
        <v>60</v>
      </c>
    </row>
    <row r="3" ht="12.75">
      <c r="A3" t="s">
        <v>61</v>
      </c>
    </row>
    <row r="4" ht="12.75">
      <c r="A4" t="s">
        <v>98</v>
      </c>
    </row>
    <row r="5" ht="12.75">
      <c r="A5" t="s">
        <v>62</v>
      </c>
    </row>
    <row r="7" ht="12.75">
      <c r="A7" t="s">
        <v>53</v>
      </c>
    </row>
    <row r="35" spans="1:6" ht="12.75">
      <c r="A35" t="s">
        <v>44</v>
      </c>
      <c r="F35" t="s">
        <v>55</v>
      </c>
    </row>
    <row r="36" spans="1:6" ht="12.75">
      <c r="A36" t="s">
        <v>46</v>
      </c>
      <c r="F36" t="s">
        <v>54</v>
      </c>
    </row>
    <row r="37" spans="1:6" ht="12.75">
      <c r="A37" t="s">
        <v>45</v>
      </c>
      <c r="F37" t="s">
        <v>51</v>
      </c>
    </row>
    <row r="38" spans="1:6" ht="12.75">
      <c r="A38" t="s">
        <v>47</v>
      </c>
      <c r="F38" t="s">
        <v>52</v>
      </c>
    </row>
    <row r="39" ht="12.75">
      <c r="A39" t="s">
        <v>57</v>
      </c>
    </row>
    <row r="40" ht="12.75">
      <c r="A40" t="s">
        <v>56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9"/>
  <sheetViews>
    <sheetView workbookViewId="0" topLeftCell="A7">
      <selection activeCell="A27" sqref="A27"/>
    </sheetView>
  </sheetViews>
  <sheetFormatPr defaultColWidth="9.140625" defaultRowHeight="12.75"/>
  <cols>
    <col min="1" max="1" width="37.00390625" style="0" customWidth="1"/>
    <col min="2" max="2" width="28.140625" style="0" customWidth="1"/>
  </cols>
  <sheetData>
    <row r="1" ht="12.75">
      <c r="A1" t="s">
        <v>71</v>
      </c>
    </row>
    <row r="2" spans="1:2" ht="12.75">
      <c r="A2" t="s">
        <v>73</v>
      </c>
      <c r="B2" t="s">
        <v>72</v>
      </c>
    </row>
    <row r="3" spans="1:2" ht="12.75">
      <c r="A3" t="s">
        <v>81</v>
      </c>
      <c r="B3" t="s">
        <v>107</v>
      </c>
    </row>
    <row r="4" spans="1:2" ht="12.75">
      <c r="A4" t="s">
        <v>97</v>
      </c>
      <c r="B4">
        <v>15</v>
      </c>
    </row>
    <row r="6" spans="1:2" ht="12.75">
      <c r="A6" t="s">
        <v>78</v>
      </c>
      <c r="B6" t="s">
        <v>108</v>
      </c>
    </row>
    <row r="7" spans="1:2" ht="12.75">
      <c r="A7" t="s">
        <v>92</v>
      </c>
      <c r="B7">
        <v>1</v>
      </c>
    </row>
    <row r="8" ht="12.75">
      <c r="A8" t="s">
        <v>74</v>
      </c>
    </row>
    <row r="9" spans="1:2" ht="12.75">
      <c r="A9" t="s">
        <v>75</v>
      </c>
      <c r="B9" t="s">
        <v>109</v>
      </c>
    </row>
    <row r="10" spans="1:2" ht="12.75">
      <c r="A10" t="s">
        <v>76</v>
      </c>
      <c r="B10" t="s">
        <v>77</v>
      </c>
    </row>
    <row r="11" spans="1:2" ht="12.75">
      <c r="A11" t="s">
        <v>91</v>
      </c>
      <c r="B11" t="s">
        <v>110</v>
      </c>
    </row>
    <row r="13" spans="1:2" ht="12.75">
      <c r="A13" t="s">
        <v>79</v>
      </c>
      <c r="B13" t="s">
        <v>101</v>
      </c>
    </row>
    <row r="14" spans="1:2" ht="12.75">
      <c r="A14" t="s">
        <v>80</v>
      </c>
      <c r="B14" t="s">
        <v>111</v>
      </c>
    </row>
    <row r="15" spans="1:2" ht="12.75">
      <c r="A15" t="s">
        <v>93</v>
      </c>
      <c r="B15" t="s">
        <v>112</v>
      </c>
    </row>
    <row r="16" spans="1:2" ht="12.75">
      <c r="A16" t="s">
        <v>94</v>
      </c>
      <c r="B16">
        <v>224.2</v>
      </c>
    </row>
    <row r="19" spans="1:2" ht="12.75">
      <c r="A19" t="s">
        <v>82</v>
      </c>
      <c r="B19" t="s">
        <v>83</v>
      </c>
    </row>
    <row r="20" spans="1:2" ht="12.75">
      <c r="A20" t="s">
        <v>84</v>
      </c>
      <c r="B20" t="s">
        <v>85</v>
      </c>
    </row>
    <row r="21" spans="1:3" ht="12.75">
      <c r="A21" t="s">
        <v>86</v>
      </c>
      <c r="B21" t="s">
        <v>113</v>
      </c>
      <c r="C21" t="s">
        <v>70</v>
      </c>
    </row>
    <row r="24" spans="1:2" ht="12.75">
      <c r="A24" t="s">
        <v>87</v>
      </c>
      <c r="B24" t="s">
        <v>99</v>
      </c>
    </row>
    <row r="25" spans="1:2" ht="12.75">
      <c r="A25" t="s">
        <v>88</v>
      </c>
      <c r="B25" s="2" t="s">
        <v>100</v>
      </c>
    </row>
    <row r="26" spans="1:2" ht="12.75">
      <c r="A26" t="s">
        <v>95</v>
      </c>
      <c r="B26">
        <v>193</v>
      </c>
    </row>
    <row r="27" spans="1:2" ht="12.75">
      <c r="A27" t="s">
        <v>114</v>
      </c>
      <c r="B27">
        <v>232</v>
      </c>
    </row>
    <row r="28" spans="1:2" ht="12.75">
      <c r="A28" t="s">
        <v>96</v>
      </c>
      <c r="B28">
        <v>196</v>
      </c>
    </row>
    <row r="29" spans="1:3" ht="12.75">
      <c r="A29" t="s">
        <v>89</v>
      </c>
      <c r="B29" t="s">
        <v>70</v>
      </c>
      <c r="C29" t="s">
        <v>90</v>
      </c>
    </row>
  </sheetData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Jimmy Yawn</dc:creator>
  <cp:keywords/>
  <dc:description/>
  <cp:lastModifiedBy>James Yawn</cp:lastModifiedBy>
  <dcterms:created xsi:type="dcterms:W3CDTF">2001-12-14T23:53:52Z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